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5266" windowWidth="9465" windowHeight="6240" activeTab="0"/>
  </bookViews>
  <sheets>
    <sheet name="מודל גמיש לכדאיות פיטום פרות" sheetId="1" r:id="rId1"/>
    <sheet name="תצפית - עמיר" sheetId="2" r:id="rId2"/>
    <sheet name="עמיר במחירים קבועים" sheetId="3" r:id="rId3"/>
    <sheet name="גיליון3" sheetId="4" r:id="rId4"/>
  </sheets>
  <definedNames>
    <definedName name="_xlnm.Print_Area" localSheetId="2">'עמיר במחירים קבועים'!$A$1:$I$55</definedName>
    <definedName name="_xlnm.Print_Area" localSheetId="1">'תצפית - עמיר'!$A$1:$I$61</definedName>
  </definedNames>
  <calcPr fullCalcOnLoad="1"/>
</workbook>
</file>

<file path=xl/sharedStrings.xml><?xml version="1.0" encoding="utf-8"?>
<sst xmlns="http://schemas.openxmlformats.org/spreadsheetml/2006/main" count="190" uniqueCount="81">
  <si>
    <t>מספר</t>
  </si>
  <si>
    <t>סיווג</t>
  </si>
  <si>
    <t>לק"ג</t>
  </si>
  <si>
    <t>סה"כ</t>
  </si>
  <si>
    <t>ט+ט משופרת</t>
  </si>
  <si>
    <t>ט^ עטין</t>
  </si>
  <si>
    <t>ט^</t>
  </si>
  <si>
    <t>המלטה ט</t>
  </si>
  <si>
    <t>ט</t>
  </si>
  <si>
    <t>המלטה ט משופרת</t>
  </si>
  <si>
    <t>ממוצע</t>
  </si>
  <si>
    <t>ימים</t>
  </si>
  <si>
    <t>הפרש</t>
  </si>
  <si>
    <t>שקילה 1</t>
  </si>
  <si>
    <t>שקילה 2</t>
  </si>
  <si>
    <t>ק"ג נטו</t>
  </si>
  <si>
    <t>פיטום פרות - קיבוץ עמיר</t>
  </si>
  <si>
    <t>טבלה 1 - נתוני התחלה</t>
  </si>
  <si>
    <t>ט+ט</t>
  </si>
  <si>
    <t>ט-</t>
  </si>
  <si>
    <t>ט- ירודה</t>
  </si>
  <si>
    <t>ט- עטין</t>
  </si>
  <si>
    <t>ט- משופרת עטין</t>
  </si>
  <si>
    <t>תאריך</t>
  </si>
  <si>
    <t>טבלה 2 - נתוני סיום</t>
  </si>
  <si>
    <t>טבלה 3 - הפרשים</t>
  </si>
  <si>
    <t>ט+</t>
  </si>
  <si>
    <t>ט+ בטן</t>
  </si>
  <si>
    <t>ט- משופרת</t>
  </si>
  <si>
    <t>ט משופרת עטין</t>
  </si>
  <si>
    <t>ט+ המלטה</t>
  </si>
  <si>
    <t>עלות מזון +</t>
  </si>
  <si>
    <t>טיובות (חד פעמי)</t>
  </si>
  <si>
    <t>הוצאות</t>
  </si>
  <si>
    <t>עלות י"כ + שונות</t>
  </si>
  <si>
    <t>מחיר ₪</t>
  </si>
  <si>
    <t>מחיר בש"ח</t>
  </si>
  <si>
    <t>שונות בש"ח</t>
  </si>
  <si>
    <t>רווח בש"ח</t>
  </si>
  <si>
    <t>קוד</t>
  </si>
  <si>
    <t>שקילה</t>
  </si>
  <si>
    <t>הערות</t>
  </si>
  <si>
    <t>מס' פרות בתצפית</t>
  </si>
  <si>
    <t>מס' ימי פיטום</t>
  </si>
  <si>
    <t>תוספת משקל ק"ג לפרה</t>
  </si>
  <si>
    <t>תוספת דרגות סיווג</t>
  </si>
  <si>
    <t>רווח לפרה בניכוי הוצאות</t>
  </si>
  <si>
    <t>פרה</t>
  </si>
  <si>
    <t>מזה רווח לפרה במחירים קבועים</t>
  </si>
  <si>
    <t>ומזה רווח נוסף לפרה בגין עליית מחיר</t>
  </si>
  <si>
    <t>מסקנות - אין תורה מסיני וחייבת להיות בחינה פרטנית לכל פרה האם לפטם, מתי ולכמה זמן</t>
  </si>
  <si>
    <t>ללא פיטום</t>
  </si>
  <si>
    <t>מקדם</t>
  </si>
  <si>
    <t>לאחר פיטום</t>
  </si>
  <si>
    <t>ימי פיטום</t>
  </si>
  <si>
    <t>לא מתאים לכל פרה</t>
  </si>
  <si>
    <t>כמות מזון בק"ג ח"י ליום</t>
  </si>
  <si>
    <t>משקל  ק"ג נטו</t>
  </si>
  <si>
    <t>סה"כ עלות מזון לתקופה בש"ח</t>
  </si>
  <si>
    <t>מחיר 1 ק"ג פרה ט</t>
  </si>
  <si>
    <t>מחיר 1 ק"ג פרה ט+</t>
  </si>
  <si>
    <t>סה"כ הכנסה בש"ח</t>
  </si>
  <si>
    <t>הערות ודגשים</t>
  </si>
  <si>
    <t>קיימת חשיבות לאופן ומשך היבוש</t>
  </si>
  <si>
    <t>צפיפות ברפת ?</t>
  </si>
  <si>
    <t>משבצות צהובות ניתנות לשינוי</t>
  </si>
  <si>
    <t>תמורה</t>
  </si>
  <si>
    <t xml:space="preserve"> בש"ח</t>
  </si>
  <si>
    <t>חלק מהפרות סיימו בהפסד</t>
  </si>
  <si>
    <t>מודל גמיש לבדיקת כדאיות פיטום פרות</t>
  </si>
  <si>
    <t>הזנת פיטום ?</t>
  </si>
  <si>
    <t>תמורה על חלב קיץ ?</t>
  </si>
  <si>
    <t>תוספת משקל יומית</t>
  </si>
  <si>
    <t>חומרים ושרותים ליום/תקופה בש"ח</t>
  </si>
  <si>
    <t>מחיר 1 ק"ג ח"י בש"ח</t>
  </si>
  <si>
    <t>סה"כ תמורה בש"ח לפרה בתקופה</t>
  </si>
  <si>
    <t>הפרות מוסיפות במשקל ובנוסף משפרות סיווג</t>
  </si>
  <si>
    <t>לא מתאים לכל עונת שנה (לפני ירידת מחיר עונתית )</t>
  </si>
  <si>
    <t>חשיבות רבה לתאום הפעולה עם המסווג</t>
  </si>
  <si>
    <t>יוסי בגון</t>
  </si>
  <si>
    <t>ניתן גם לפטם וגם לחלוב באותה עת</t>
  </si>
</sst>
</file>

<file path=xl/styles.xml><?xml version="1.0" encoding="utf-8"?>
<styleSheet xmlns="http://schemas.openxmlformats.org/spreadsheetml/2006/main">
  <numFmts count="2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_ &quot;₪&quot;\ * #,##0.0_ ;_ &quot;₪&quot;\ * \-#,##0.0_ ;_ &quot;₪&quot;\ * &quot;-&quot;??_ ;_ @_ "/>
    <numFmt numFmtId="167" formatCode="_ &quot;₪&quot;\ * #,##0_ ;_ &quot;₪&quot;\ * \-#,##0_ ;_ &quot;₪&quot;\ * &quot;-&quot;??_ ;_ @_ "/>
    <numFmt numFmtId="168" formatCode="[$-40D]dddd\ dd\ mmmm\ yyyy"/>
    <numFmt numFmtId="169" formatCode="[$-1010000]d/m/yy;@"/>
    <numFmt numFmtId="170" formatCode="mmm\-yyyy"/>
    <numFmt numFmtId="171" formatCode="0.0"/>
    <numFmt numFmtId="172" formatCode="_ * #,##0.0_ ;_ * \-#,##0.0_ ;_ * &quot;-&quot;?_ ;_ @_ "/>
    <numFmt numFmtId="173" formatCode="_ * #,##0.000_ ;_ * \-#,##0.000_ ;_ * &quot;-&quot;??_ ;_ @_ "/>
    <numFmt numFmtId="174" formatCode="0.000"/>
    <numFmt numFmtId="175" formatCode="&quot;₪&quot;\ #,##0.0;[Red]&quot;₪&quot;\ \-#,##0.0"/>
  </numFmts>
  <fonts count="44">
    <font>
      <sz val="10"/>
      <name val="Arial"/>
      <family val="0"/>
    </font>
    <font>
      <sz val="8"/>
      <name val="Arial"/>
      <family val="0"/>
    </font>
    <font>
      <u val="single"/>
      <sz val="14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double"/>
      <bottom style="hair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41" fontId="0" fillId="0" borderId="0" applyFont="0" applyFill="0" applyBorder="0" applyAlignment="0" applyProtection="0"/>
    <xf numFmtId="0" fontId="40" fillId="30" borderId="2" applyNumberFormat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5" fontId="0" fillId="0" borderId="10" xfId="33" applyNumberFormat="1" applyFont="1" applyBorder="1" applyAlignment="1">
      <alignment/>
    </xf>
    <xf numFmtId="0" fontId="0" fillId="0" borderId="11" xfId="0" applyBorder="1" applyAlignment="1">
      <alignment/>
    </xf>
    <xf numFmtId="165" fontId="0" fillId="0" borderId="11" xfId="33" applyNumberFormat="1" applyFont="1" applyBorder="1" applyAlignment="1">
      <alignment/>
    </xf>
    <xf numFmtId="0" fontId="0" fillId="0" borderId="0" xfId="0" applyFill="1" applyAlignment="1">
      <alignment/>
    </xf>
    <xf numFmtId="44" fontId="0" fillId="0" borderId="12" xfId="34" applyFont="1" applyFill="1" applyBorder="1" applyAlignment="1">
      <alignment/>
    </xf>
    <xf numFmtId="167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165" fontId="0" fillId="0" borderId="12" xfId="33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9" fontId="0" fillId="0" borderId="10" xfId="0" applyNumberFormat="1" applyFont="1" applyFill="1" applyBorder="1" applyAlignment="1">
      <alignment horizontal="center"/>
    </xf>
    <xf numFmtId="169" fontId="0" fillId="0" borderId="11" xfId="0" applyNumberFormat="1" applyFont="1" applyFill="1" applyBorder="1" applyAlignment="1">
      <alignment horizontal="center"/>
    </xf>
    <xf numFmtId="165" fontId="0" fillId="0" borderId="10" xfId="33" applyNumberFormat="1" applyFont="1" applyFill="1" applyBorder="1" applyAlignment="1">
      <alignment horizontal="center"/>
    </xf>
    <xf numFmtId="43" fontId="0" fillId="0" borderId="10" xfId="33" applyFont="1" applyFill="1" applyBorder="1" applyAlignment="1">
      <alignment horizontal="center"/>
    </xf>
    <xf numFmtId="165" fontId="0" fillId="0" borderId="11" xfId="33" applyNumberFormat="1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6" fontId="0" fillId="0" borderId="0" xfId="34" applyNumberFormat="1" applyFont="1" applyAlignment="1">
      <alignment/>
    </xf>
    <xf numFmtId="167" fontId="0" fillId="0" borderId="0" xfId="0" applyNumberFormat="1" applyAlignment="1">
      <alignment/>
    </xf>
    <xf numFmtId="0" fontId="3" fillId="0" borderId="0" xfId="0" applyFont="1" applyAlignment="1">
      <alignment/>
    </xf>
    <xf numFmtId="43" fontId="0" fillId="0" borderId="11" xfId="33" applyFont="1" applyFill="1" applyBorder="1" applyAlignment="1">
      <alignment horizontal="center"/>
    </xf>
    <xf numFmtId="43" fontId="0" fillId="0" borderId="10" xfId="33" applyFont="1" applyBorder="1" applyAlignment="1">
      <alignment/>
    </xf>
    <xf numFmtId="43" fontId="0" fillId="0" borderId="11" xfId="33" applyFont="1" applyBorder="1" applyAlignment="1">
      <alignment/>
    </xf>
    <xf numFmtId="165" fontId="0" fillId="0" borderId="10" xfId="33" applyNumberFormat="1" applyBorder="1" applyAlignment="1">
      <alignment/>
    </xf>
    <xf numFmtId="43" fontId="0" fillId="0" borderId="10" xfId="33" applyBorder="1" applyAlignment="1">
      <alignment/>
    </xf>
    <xf numFmtId="165" fontId="0" fillId="0" borderId="11" xfId="33" applyNumberFormat="1" applyBorder="1" applyAlignment="1">
      <alignment/>
    </xf>
    <xf numFmtId="43" fontId="0" fillId="0" borderId="11" xfId="33" applyBorder="1" applyAlignment="1">
      <alignment/>
    </xf>
    <xf numFmtId="165" fontId="0" fillId="0" borderId="12" xfId="33" applyNumberFormat="1" applyFill="1" applyBorder="1" applyAlignment="1">
      <alignment/>
    </xf>
    <xf numFmtId="44" fontId="0" fillId="0" borderId="12" xfId="34" applyFill="1" applyBorder="1" applyAlignment="1">
      <alignment/>
    </xf>
    <xf numFmtId="0" fontId="0" fillId="0" borderId="0" xfId="0" applyAlignment="1">
      <alignment horizontal="center"/>
    </xf>
    <xf numFmtId="167" fontId="0" fillId="0" borderId="0" xfId="34" applyNumberFormat="1" applyFont="1" applyAlignment="1">
      <alignment/>
    </xf>
    <xf numFmtId="0" fontId="7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165" fontId="0" fillId="33" borderId="10" xfId="33" applyNumberFormat="1" applyFont="1" applyFill="1" applyBorder="1" applyAlignment="1">
      <alignment horizontal="center"/>
    </xf>
    <xf numFmtId="43" fontId="0" fillId="33" borderId="10" xfId="33" applyFont="1" applyFill="1" applyBorder="1" applyAlignment="1">
      <alignment horizontal="center"/>
    </xf>
    <xf numFmtId="165" fontId="0" fillId="33" borderId="10" xfId="33" applyNumberFormat="1" applyFill="1" applyBorder="1" applyAlignment="1">
      <alignment/>
    </xf>
    <xf numFmtId="0" fontId="0" fillId="33" borderId="11" xfId="0" applyFill="1" applyBorder="1" applyAlignment="1">
      <alignment/>
    </xf>
    <xf numFmtId="165" fontId="0" fillId="33" borderId="11" xfId="33" applyNumberFormat="1" applyFont="1" applyFill="1" applyBorder="1" applyAlignment="1">
      <alignment horizontal="center"/>
    </xf>
    <xf numFmtId="43" fontId="0" fillId="33" borderId="11" xfId="33" applyFont="1" applyFill="1" applyBorder="1" applyAlignment="1">
      <alignment horizontal="center"/>
    </xf>
    <xf numFmtId="165" fontId="0" fillId="33" borderId="11" xfId="33" applyNumberForma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34" borderId="10" xfId="0" applyFont="1" applyFill="1" applyBorder="1" applyAlignment="1">
      <alignment/>
    </xf>
    <xf numFmtId="174" fontId="9" fillId="34" borderId="10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164" fontId="9" fillId="34" borderId="10" xfId="33" applyNumberFormat="1" applyFont="1" applyFill="1" applyBorder="1" applyAlignment="1">
      <alignment/>
    </xf>
    <xf numFmtId="43" fontId="9" fillId="34" borderId="10" xfId="33" applyFont="1" applyFill="1" applyBorder="1" applyAlignment="1">
      <alignment/>
    </xf>
    <xf numFmtId="0" fontId="8" fillId="0" borderId="10" xfId="0" applyFont="1" applyBorder="1" applyAlignment="1">
      <alignment/>
    </xf>
    <xf numFmtId="0" fontId="9" fillId="0" borderId="14" xfId="0" applyFont="1" applyBorder="1" applyAlignment="1">
      <alignment/>
    </xf>
    <xf numFmtId="43" fontId="9" fillId="34" borderId="14" xfId="33" applyFont="1" applyFill="1" applyBorder="1" applyAlignment="1">
      <alignment/>
    </xf>
    <xf numFmtId="165" fontId="9" fillId="0" borderId="14" xfId="33" applyNumberFormat="1" applyFont="1" applyBorder="1" applyAlignment="1">
      <alignment/>
    </xf>
    <xf numFmtId="165" fontId="9" fillId="0" borderId="15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14" fontId="9" fillId="0" borderId="0" xfId="0" applyNumberFormat="1" applyFont="1" applyAlignment="1">
      <alignment/>
    </xf>
    <xf numFmtId="0" fontId="9" fillId="2" borderId="10" xfId="0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0" fillId="2" borderId="14" xfId="0" applyFill="1" applyBorder="1" applyAlignment="1">
      <alignment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3" xfId="0" applyFill="1" applyBorder="1" applyAlignment="1">
      <alignment/>
    </xf>
    <xf numFmtId="165" fontId="0" fillId="2" borderId="13" xfId="33" applyNumberFormat="1" applyFont="1" applyFill="1" applyBorder="1" applyAlignment="1">
      <alignment/>
    </xf>
    <xf numFmtId="43" fontId="0" fillId="2" borderId="13" xfId="33" applyFont="1" applyFill="1" applyBorder="1" applyAlignment="1">
      <alignment/>
    </xf>
    <xf numFmtId="165" fontId="0" fillId="2" borderId="15" xfId="33" applyNumberFormat="1" applyFont="1" applyFill="1" applyBorder="1" applyAlignment="1">
      <alignment/>
    </xf>
    <xf numFmtId="44" fontId="0" fillId="2" borderId="15" xfId="34" applyFont="1" applyFill="1" applyBorder="1" applyAlignment="1">
      <alignment/>
    </xf>
    <xf numFmtId="0" fontId="0" fillId="2" borderId="16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43" fontId="0" fillId="2" borderId="15" xfId="33" applyFont="1" applyFill="1" applyBorder="1" applyAlignment="1">
      <alignment/>
    </xf>
    <xf numFmtId="164" fontId="0" fillId="2" borderId="10" xfId="33" applyNumberFormat="1" applyFont="1" applyFill="1" applyBorder="1" applyAlignment="1">
      <alignment/>
    </xf>
    <xf numFmtId="165" fontId="0" fillId="2" borderId="10" xfId="0" applyNumberFormat="1" applyFill="1" applyBorder="1" applyAlignment="1">
      <alignment/>
    </xf>
    <xf numFmtId="43" fontId="0" fillId="2" borderId="10" xfId="33" applyFont="1" applyFill="1" applyBorder="1" applyAlignment="1">
      <alignment/>
    </xf>
    <xf numFmtId="165" fontId="0" fillId="2" borderId="10" xfId="33" applyNumberFormat="1" applyFont="1" applyFill="1" applyBorder="1" applyAlignment="1">
      <alignment/>
    </xf>
    <xf numFmtId="167" fontId="0" fillId="2" borderId="10" xfId="34" applyNumberFormat="1" applyFont="1" applyFill="1" applyBorder="1" applyAlignment="1">
      <alignment/>
    </xf>
    <xf numFmtId="165" fontId="0" fillId="2" borderId="13" xfId="33" applyNumberFormat="1" applyFill="1" applyBorder="1" applyAlignment="1">
      <alignment/>
    </xf>
    <xf numFmtId="43" fontId="0" fillId="2" borderId="13" xfId="33" applyFill="1" applyBorder="1" applyAlignment="1">
      <alignment/>
    </xf>
    <xf numFmtId="165" fontId="0" fillId="2" borderId="15" xfId="33" applyNumberFormat="1" applyFill="1" applyBorder="1" applyAlignment="1">
      <alignment/>
    </xf>
    <xf numFmtId="44" fontId="0" fillId="2" borderId="15" xfId="34" applyFill="1" applyBorder="1" applyAlignment="1">
      <alignment/>
    </xf>
    <xf numFmtId="43" fontId="0" fillId="2" borderId="15" xfId="33" applyFill="1" applyBorder="1" applyAlignment="1">
      <alignment/>
    </xf>
    <xf numFmtId="164" fontId="0" fillId="2" borderId="10" xfId="33" applyNumberFormat="1" applyFill="1" applyBorder="1" applyAlignment="1">
      <alignment/>
    </xf>
    <xf numFmtId="43" fontId="0" fillId="2" borderId="10" xfId="33" applyFill="1" applyBorder="1" applyAlignment="1">
      <alignment/>
    </xf>
    <xf numFmtId="165" fontId="0" fillId="2" borderId="10" xfId="33" applyNumberFormat="1" applyFill="1" applyBorder="1" applyAlignment="1">
      <alignment/>
    </xf>
    <xf numFmtId="167" fontId="0" fillId="2" borderId="10" xfId="34" applyNumberFormat="1" applyFill="1" applyBorder="1" applyAlignment="1">
      <alignment/>
    </xf>
    <xf numFmtId="173" fontId="0" fillId="0" borderId="0" xfId="33" applyNumberFormat="1" applyFont="1" applyAlignment="1">
      <alignment/>
    </xf>
    <xf numFmtId="1" fontId="9" fillId="0" borderId="10" xfId="0" applyNumberFormat="1" applyFont="1" applyBorder="1" applyAlignment="1">
      <alignment/>
    </xf>
    <xf numFmtId="3" fontId="9" fillId="0" borderId="0" xfId="0" applyNumberFormat="1" applyFont="1" applyAlignment="1">
      <alignment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rightToLeft="1" tabSelected="1" zoomScale="130" zoomScaleNormal="130" zoomScalePageLayoutView="0" workbookViewId="0" topLeftCell="A1">
      <selection activeCell="A14" sqref="A14"/>
    </sheetView>
  </sheetViews>
  <sheetFormatPr defaultColWidth="9.140625" defaultRowHeight="12.75"/>
  <cols>
    <col min="1" max="1" width="33.28125" style="47" customWidth="1"/>
    <col min="2" max="2" width="10.421875" style="47" bestFit="1" customWidth="1"/>
    <col min="3" max="3" width="9.00390625" style="47" customWidth="1"/>
    <col min="4" max="4" width="12.00390625" style="47" bestFit="1" customWidth="1"/>
    <col min="5" max="5" width="13.00390625" style="47" bestFit="1" customWidth="1"/>
    <col min="6" max="16384" width="9.140625" style="47" customWidth="1"/>
  </cols>
  <sheetData>
    <row r="1" spans="1:5" ht="15">
      <c r="A1" s="45" t="s">
        <v>69</v>
      </c>
      <c r="E1" s="60">
        <v>41944</v>
      </c>
    </row>
    <row r="2" ht="15">
      <c r="A2" s="62" t="s">
        <v>65</v>
      </c>
    </row>
    <row r="3" spans="1:5" ht="15">
      <c r="A3" s="48"/>
      <c r="B3" s="61" t="s">
        <v>51</v>
      </c>
      <c r="C3" s="61" t="s">
        <v>52</v>
      </c>
      <c r="D3" s="61" t="s">
        <v>53</v>
      </c>
      <c r="E3" s="61" t="s">
        <v>12</v>
      </c>
    </row>
    <row r="4" spans="1:5" ht="15">
      <c r="A4" s="48" t="s">
        <v>54</v>
      </c>
      <c r="B4" s="48"/>
      <c r="C4" s="48"/>
      <c r="D4" s="49">
        <v>55</v>
      </c>
      <c r="E4" s="48">
        <f>D4-B4</f>
        <v>55</v>
      </c>
    </row>
    <row r="5" spans="1:5" ht="15">
      <c r="A5" s="48" t="s">
        <v>57</v>
      </c>
      <c r="B5" s="49">
        <v>580</v>
      </c>
      <c r="C5" s="50">
        <v>1.32</v>
      </c>
      <c r="D5" s="91">
        <f>D4*C5+B5</f>
        <v>652.6</v>
      </c>
      <c r="E5" s="91">
        <f>D5-B5</f>
        <v>72.60000000000002</v>
      </c>
    </row>
    <row r="6" spans="1:5" ht="15">
      <c r="A6" s="48" t="s">
        <v>59</v>
      </c>
      <c r="B6" s="49">
        <v>6.23</v>
      </c>
      <c r="C6" s="48"/>
      <c r="D6" s="48"/>
      <c r="E6" s="48"/>
    </row>
    <row r="7" spans="1:5" ht="15">
      <c r="A7" s="48" t="s">
        <v>60</v>
      </c>
      <c r="B7" s="48"/>
      <c r="C7" s="48"/>
      <c r="D7" s="49">
        <v>8.24</v>
      </c>
      <c r="E7" s="48">
        <f>D7-B6</f>
        <v>2.01</v>
      </c>
    </row>
    <row r="8" spans="1:5" ht="15">
      <c r="A8" s="48" t="s">
        <v>61</v>
      </c>
      <c r="B8" s="51">
        <f>B6*B5</f>
        <v>3613.4</v>
      </c>
      <c r="C8" s="48"/>
      <c r="D8" s="51">
        <f>D7*D5</f>
        <v>5377.424</v>
      </c>
      <c r="E8" s="51">
        <f>D8-B8</f>
        <v>1764.024</v>
      </c>
    </row>
    <row r="9" spans="1:5" ht="15">
      <c r="A9" s="48" t="s">
        <v>56</v>
      </c>
      <c r="B9" s="48"/>
      <c r="C9" s="52">
        <v>12</v>
      </c>
      <c r="D9" s="48"/>
      <c r="E9" s="51"/>
    </row>
    <row r="10" spans="1:5" ht="15">
      <c r="A10" s="48" t="s">
        <v>74</v>
      </c>
      <c r="B10" s="48"/>
      <c r="C10" s="53">
        <v>1.4</v>
      </c>
      <c r="D10" s="48"/>
      <c r="E10" s="51"/>
    </row>
    <row r="11" spans="1:5" ht="15">
      <c r="A11" s="48" t="s">
        <v>58</v>
      </c>
      <c r="B11" s="48"/>
      <c r="C11" s="48"/>
      <c r="D11" s="51">
        <f>C10*C9*D4</f>
        <v>923.9999999999999</v>
      </c>
      <c r="E11" s="51">
        <f>D11-B11</f>
        <v>923.9999999999999</v>
      </c>
    </row>
    <row r="12" spans="1:5" ht="15.75" thickBot="1">
      <c r="A12" s="48" t="s">
        <v>73</v>
      </c>
      <c r="B12" s="55"/>
      <c r="C12" s="56">
        <v>2</v>
      </c>
      <c r="D12" s="57">
        <f>C12*D4</f>
        <v>110</v>
      </c>
      <c r="E12" s="51">
        <f>D12-B12</f>
        <v>110</v>
      </c>
    </row>
    <row r="13" spans="1:6" ht="15.75" thickTop="1">
      <c r="A13" s="48" t="s">
        <v>75</v>
      </c>
      <c r="B13" s="58">
        <f>B8-B11-B12</f>
        <v>3613.4</v>
      </c>
      <c r="C13" s="58"/>
      <c r="D13" s="58">
        <f>D8-D11-D12</f>
        <v>4343.424</v>
      </c>
      <c r="E13" s="59">
        <f>D13-B13</f>
        <v>730.0239999999999</v>
      </c>
      <c r="F13" s="92"/>
    </row>
    <row r="14" spans="1:5" ht="15">
      <c r="A14" s="48"/>
      <c r="B14" s="48"/>
      <c r="C14" s="48"/>
      <c r="D14" s="48"/>
      <c r="E14" s="48"/>
    </row>
    <row r="15" spans="1:5" ht="15">
      <c r="A15" s="54" t="s">
        <v>62</v>
      </c>
      <c r="B15" s="48"/>
      <c r="C15" s="48"/>
      <c r="D15" s="48"/>
      <c r="E15" s="48"/>
    </row>
    <row r="16" spans="1:5" ht="15">
      <c r="A16" s="48" t="s">
        <v>76</v>
      </c>
      <c r="B16" s="48"/>
      <c r="C16" s="48"/>
      <c r="D16" s="48"/>
      <c r="E16" s="48"/>
    </row>
    <row r="17" spans="1:5" ht="15">
      <c r="A17" s="48" t="s">
        <v>55</v>
      </c>
      <c r="B17" s="48"/>
      <c r="C17" s="48"/>
      <c r="D17" s="48"/>
      <c r="E17" s="48"/>
    </row>
    <row r="18" spans="1:5" ht="15">
      <c r="A18" s="48" t="s">
        <v>77</v>
      </c>
      <c r="B18" s="48"/>
      <c r="C18" s="48"/>
      <c r="D18" s="48"/>
      <c r="E18" s="48"/>
    </row>
    <row r="19" spans="1:5" ht="15">
      <c r="A19" s="48" t="s">
        <v>63</v>
      </c>
      <c r="B19" s="48"/>
      <c r="C19" s="48"/>
      <c r="D19" s="48"/>
      <c r="E19" s="48"/>
    </row>
    <row r="20" spans="1:5" ht="15">
      <c r="A20" s="48" t="s">
        <v>64</v>
      </c>
      <c r="B20" s="48"/>
      <c r="C20" s="48"/>
      <c r="D20" s="48"/>
      <c r="E20" s="48"/>
    </row>
    <row r="21" spans="1:5" ht="15">
      <c r="A21" s="48" t="s">
        <v>70</v>
      </c>
      <c r="B21" s="48"/>
      <c r="C21" s="48"/>
      <c r="D21" s="48"/>
      <c r="E21" s="48"/>
    </row>
    <row r="22" spans="1:5" ht="15">
      <c r="A22" s="48" t="s">
        <v>71</v>
      </c>
      <c r="B22" s="48"/>
      <c r="C22" s="48"/>
      <c r="D22" s="48"/>
      <c r="E22" s="48"/>
    </row>
    <row r="23" spans="1:5" ht="15">
      <c r="A23" s="48" t="s">
        <v>80</v>
      </c>
      <c r="B23" s="48"/>
      <c r="C23" s="48"/>
      <c r="D23" s="48"/>
      <c r="E23" s="48"/>
    </row>
    <row r="24" spans="1:5" ht="15">
      <c r="A24" s="48" t="s">
        <v>78</v>
      </c>
      <c r="B24" s="48"/>
      <c r="C24" s="48"/>
      <c r="D24" s="48"/>
      <c r="E24" s="48"/>
    </row>
    <row r="25" spans="1:5" ht="15">
      <c r="A25" s="48"/>
      <c r="B25" s="48"/>
      <c r="C25" s="48"/>
      <c r="D25" s="48"/>
      <c r="E25" s="48" t="s">
        <v>79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rightToLeft="1" zoomScale="115" zoomScaleNormal="115" zoomScaleSheetLayoutView="100" zoomScalePageLayoutView="0" workbookViewId="0" topLeftCell="A40">
      <selection activeCell="K54" sqref="K54"/>
    </sheetView>
  </sheetViews>
  <sheetFormatPr defaultColWidth="9.140625" defaultRowHeight="12.75"/>
  <cols>
    <col min="1" max="1" width="5.140625" style="0" customWidth="1"/>
    <col min="2" max="2" width="5.140625" style="0" bestFit="1" customWidth="1"/>
    <col min="3" max="3" width="15.00390625" style="0" bestFit="1" customWidth="1"/>
    <col min="4" max="4" width="9.57421875" style="0" bestFit="1" customWidth="1"/>
    <col min="5" max="5" width="7.421875" style="0" bestFit="1" customWidth="1"/>
    <col min="6" max="6" width="8.7109375" style="0" bestFit="1" customWidth="1"/>
    <col min="7" max="7" width="9.421875" style="0" bestFit="1" customWidth="1"/>
    <col min="8" max="8" width="10.28125" style="0" bestFit="1" customWidth="1"/>
    <col min="9" max="9" width="9.8515625" style="0" bestFit="1" customWidth="1"/>
    <col min="13" max="13" width="9.57421875" style="0" bestFit="1" customWidth="1"/>
  </cols>
  <sheetData>
    <row r="1" ht="18">
      <c r="A1" s="20" t="s">
        <v>16</v>
      </c>
    </row>
    <row r="2" spans="1:4" ht="12.75">
      <c r="A2" s="18" t="s">
        <v>17</v>
      </c>
      <c r="D2" s="12"/>
    </row>
    <row r="3" spans="1:7" ht="12.75">
      <c r="A3" s="63" t="s">
        <v>0</v>
      </c>
      <c r="B3" s="64" t="s">
        <v>39</v>
      </c>
      <c r="C3" s="64"/>
      <c r="D3" s="64" t="s">
        <v>23</v>
      </c>
      <c r="E3" s="64" t="s">
        <v>13</v>
      </c>
      <c r="F3" s="64" t="s">
        <v>35</v>
      </c>
      <c r="G3" s="64" t="s">
        <v>3</v>
      </c>
    </row>
    <row r="4" spans="1:7" ht="12.75">
      <c r="A4" s="65" t="s">
        <v>47</v>
      </c>
      <c r="B4" s="65" t="s">
        <v>1</v>
      </c>
      <c r="C4" s="65" t="s">
        <v>1</v>
      </c>
      <c r="D4" s="65" t="s">
        <v>40</v>
      </c>
      <c r="E4" s="65" t="s">
        <v>15</v>
      </c>
      <c r="F4" s="65" t="s">
        <v>2</v>
      </c>
      <c r="G4" s="65" t="s">
        <v>36</v>
      </c>
    </row>
    <row r="5" spans="1:7" ht="12.75">
      <c r="A5" s="1">
        <v>1</v>
      </c>
      <c r="B5" s="2">
        <v>9</v>
      </c>
      <c r="C5" s="2" t="s">
        <v>4</v>
      </c>
      <c r="D5" s="13">
        <v>38672</v>
      </c>
      <c r="E5" s="3">
        <f>740*0.95</f>
        <v>703</v>
      </c>
      <c r="F5" s="25">
        <v>6.4</v>
      </c>
      <c r="G5" s="3">
        <f aca="true" t="shared" si="0" ref="G5:G16">F5*E5</f>
        <v>4499.2</v>
      </c>
    </row>
    <row r="6" spans="1:7" ht="12.75">
      <c r="A6" s="1">
        <v>2</v>
      </c>
      <c r="B6" s="2">
        <v>5</v>
      </c>
      <c r="C6" s="2" t="s">
        <v>5</v>
      </c>
      <c r="D6" s="13">
        <v>38672</v>
      </c>
      <c r="E6" s="3">
        <f>662*0.95</f>
        <v>628.9</v>
      </c>
      <c r="F6" s="25">
        <v>4.8</v>
      </c>
      <c r="G6" s="3">
        <f t="shared" si="0"/>
        <v>3018.72</v>
      </c>
    </row>
    <row r="7" spans="1:7" ht="12.75">
      <c r="A7" s="1">
        <v>3</v>
      </c>
      <c r="B7" s="2">
        <v>5</v>
      </c>
      <c r="C7" s="2" t="s">
        <v>6</v>
      </c>
      <c r="D7" s="13">
        <v>38672</v>
      </c>
      <c r="E7" s="3">
        <f>653*0.95</f>
        <v>620.35</v>
      </c>
      <c r="F7" s="25">
        <v>4.8</v>
      </c>
      <c r="G7" s="3">
        <f t="shared" si="0"/>
        <v>2977.68</v>
      </c>
    </row>
    <row r="8" spans="1:7" ht="12.75">
      <c r="A8" s="1">
        <v>4</v>
      </c>
      <c r="B8" s="2">
        <v>6</v>
      </c>
      <c r="C8" s="2" t="s">
        <v>7</v>
      </c>
      <c r="D8" s="13">
        <v>38672</v>
      </c>
      <c r="E8" s="3">
        <f>598*0.95</f>
        <v>568.1</v>
      </c>
      <c r="F8" s="25">
        <v>6</v>
      </c>
      <c r="G8" s="3">
        <f t="shared" si="0"/>
        <v>3408.6000000000004</v>
      </c>
    </row>
    <row r="9" spans="1:7" ht="12.75">
      <c r="A9" s="1">
        <v>5</v>
      </c>
      <c r="B9" s="2">
        <v>6</v>
      </c>
      <c r="C9" s="2" t="s">
        <v>8</v>
      </c>
      <c r="D9" s="13">
        <v>38672</v>
      </c>
      <c r="E9" s="3">
        <f>670*0.95</f>
        <v>636.5</v>
      </c>
      <c r="F9" s="25">
        <v>5.3</v>
      </c>
      <c r="G9" s="3">
        <f t="shared" si="0"/>
        <v>3373.45</v>
      </c>
    </row>
    <row r="10" spans="1:7" ht="12.75">
      <c r="A10" s="1">
        <v>6</v>
      </c>
      <c r="B10" s="2">
        <v>6</v>
      </c>
      <c r="C10" s="2" t="s">
        <v>8</v>
      </c>
      <c r="D10" s="13">
        <v>38672</v>
      </c>
      <c r="E10" s="3">
        <f>596*0.95</f>
        <v>566.1999999999999</v>
      </c>
      <c r="F10" s="25">
        <v>5.3</v>
      </c>
      <c r="G10" s="3">
        <f t="shared" si="0"/>
        <v>3000.8599999999997</v>
      </c>
    </row>
    <row r="11" spans="1:7" ht="12.75">
      <c r="A11" s="1">
        <v>7</v>
      </c>
      <c r="B11" s="2">
        <v>7</v>
      </c>
      <c r="C11" s="2" t="s">
        <v>9</v>
      </c>
      <c r="D11" s="13">
        <v>38672</v>
      </c>
      <c r="E11" s="3">
        <f>490*0.95</f>
        <v>465.5</v>
      </c>
      <c r="F11" s="25">
        <v>6.5</v>
      </c>
      <c r="G11" s="3">
        <f t="shared" si="0"/>
        <v>3025.75</v>
      </c>
    </row>
    <row r="12" spans="1:7" ht="12.75">
      <c r="A12" s="1">
        <v>8</v>
      </c>
      <c r="B12" s="2">
        <v>8</v>
      </c>
      <c r="C12" s="2" t="s">
        <v>18</v>
      </c>
      <c r="D12" s="13">
        <v>38704</v>
      </c>
      <c r="E12" s="3">
        <f>675*0.95</f>
        <v>641.25</v>
      </c>
      <c r="F12" s="25">
        <v>6</v>
      </c>
      <c r="G12" s="3">
        <f t="shared" si="0"/>
        <v>3847.5</v>
      </c>
    </row>
    <row r="13" spans="1:7" ht="12.75">
      <c r="A13" s="1">
        <v>9</v>
      </c>
      <c r="B13" s="2">
        <v>3</v>
      </c>
      <c r="C13" s="2" t="s">
        <v>19</v>
      </c>
      <c r="D13" s="13">
        <v>38704</v>
      </c>
      <c r="E13" s="3">
        <f>505*0.95</f>
        <v>479.75</v>
      </c>
      <c r="F13" s="25">
        <v>4.2</v>
      </c>
      <c r="G13" s="3">
        <f t="shared" si="0"/>
        <v>2014.95</v>
      </c>
    </row>
    <row r="14" spans="1:7" ht="12.75">
      <c r="A14" s="1">
        <v>10</v>
      </c>
      <c r="B14" s="2">
        <v>2</v>
      </c>
      <c r="C14" s="2" t="s">
        <v>20</v>
      </c>
      <c r="D14" s="13">
        <v>38704</v>
      </c>
      <c r="E14" s="3">
        <f>540*0.95</f>
        <v>513</v>
      </c>
      <c r="F14" s="25">
        <v>3</v>
      </c>
      <c r="G14" s="3">
        <f t="shared" si="0"/>
        <v>1539</v>
      </c>
    </row>
    <row r="15" spans="1:7" ht="12.75">
      <c r="A15" s="1">
        <v>11</v>
      </c>
      <c r="B15" s="2">
        <v>2</v>
      </c>
      <c r="C15" s="2" t="s">
        <v>21</v>
      </c>
      <c r="D15" s="13">
        <v>38704</v>
      </c>
      <c r="E15" s="3">
        <f>593*0.95</f>
        <v>563.35</v>
      </c>
      <c r="F15" s="25">
        <v>3.8</v>
      </c>
      <c r="G15" s="3">
        <f t="shared" si="0"/>
        <v>2140.73</v>
      </c>
    </row>
    <row r="16" spans="1:7" ht="13.5" thickBot="1">
      <c r="A16" s="1">
        <v>12</v>
      </c>
      <c r="B16" s="4">
        <v>4</v>
      </c>
      <c r="C16" s="4" t="s">
        <v>22</v>
      </c>
      <c r="D16" s="14">
        <v>38704</v>
      </c>
      <c r="E16" s="5">
        <f>637*0.95</f>
        <v>605.15</v>
      </c>
      <c r="F16" s="26">
        <v>4.7</v>
      </c>
      <c r="G16" s="5">
        <f t="shared" si="0"/>
        <v>2844.205</v>
      </c>
    </row>
    <row r="17" spans="1:7" ht="13.5" thickTop="1">
      <c r="A17" s="66" t="s">
        <v>10</v>
      </c>
      <c r="B17" s="67">
        <f>AVERAGE(B5:B16)</f>
        <v>5.25</v>
      </c>
      <c r="C17" s="68"/>
      <c r="D17" s="68"/>
      <c r="E17" s="69">
        <f>AVERAGE(E5:E16)</f>
        <v>582.5875</v>
      </c>
      <c r="F17" s="70">
        <f>G17/E17</f>
        <v>5.1051909226797125</v>
      </c>
      <c r="G17" s="71">
        <f>AVERAGE(G5:G16)</f>
        <v>2974.220416666667</v>
      </c>
    </row>
    <row r="18" spans="1:6" s="6" customFormat="1" ht="12.75">
      <c r="A18" s="11"/>
      <c r="B18" s="9"/>
      <c r="C18" s="9"/>
      <c r="D18" s="10"/>
      <c r="E18" s="7"/>
      <c r="F18" s="8"/>
    </row>
    <row r="19" spans="1:7" s="6" customFormat="1" ht="12.75">
      <c r="A19" s="18" t="s">
        <v>24</v>
      </c>
      <c r="B19"/>
      <c r="C19"/>
      <c r="D19" s="12"/>
      <c r="E19"/>
      <c r="F19"/>
      <c r="G19"/>
    </row>
    <row r="20" spans="1:7" s="6" customFormat="1" ht="12.75">
      <c r="A20" s="63" t="s">
        <v>0</v>
      </c>
      <c r="B20" s="64" t="s">
        <v>39</v>
      </c>
      <c r="C20" s="64"/>
      <c r="D20" s="64" t="s">
        <v>23</v>
      </c>
      <c r="E20" s="64" t="s">
        <v>14</v>
      </c>
      <c r="F20" s="64" t="s">
        <v>35</v>
      </c>
      <c r="G20" s="64" t="s">
        <v>3</v>
      </c>
    </row>
    <row r="21" spans="1:7" s="6" customFormat="1" ht="12.75">
      <c r="A21" s="65" t="s">
        <v>47</v>
      </c>
      <c r="B21" s="65" t="s">
        <v>1</v>
      </c>
      <c r="C21" s="65" t="s">
        <v>1</v>
      </c>
      <c r="D21" s="65" t="s">
        <v>40</v>
      </c>
      <c r="E21" s="65" t="s">
        <v>15</v>
      </c>
      <c r="F21" s="65" t="s">
        <v>2</v>
      </c>
      <c r="G21" s="65" t="s">
        <v>36</v>
      </c>
    </row>
    <row r="22" spans="1:7" s="6" customFormat="1" ht="12.75">
      <c r="A22" s="1">
        <v>1</v>
      </c>
      <c r="B22" s="2">
        <v>10</v>
      </c>
      <c r="C22" s="2" t="s">
        <v>26</v>
      </c>
      <c r="D22" s="13">
        <v>38749</v>
      </c>
      <c r="E22" s="3">
        <v>779</v>
      </c>
      <c r="F22" s="25">
        <v>7.5</v>
      </c>
      <c r="G22" s="3">
        <v>5842</v>
      </c>
    </row>
    <row r="23" spans="1:7" s="6" customFormat="1" ht="12.75">
      <c r="A23" s="1">
        <v>2</v>
      </c>
      <c r="B23" s="2">
        <v>8</v>
      </c>
      <c r="C23" s="2" t="s">
        <v>18</v>
      </c>
      <c r="D23" s="13">
        <v>38718</v>
      </c>
      <c r="E23" s="3">
        <v>665</v>
      </c>
      <c r="F23" s="25">
        <v>7</v>
      </c>
      <c r="G23" s="3">
        <f>F23*E23</f>
        <v>4655</v>
      </c>
    </row>
    <row r="24" spans="1:7" s="6" customFormat="1" ht="12.75">
      <c r="A24" s="1">
        <v>3</v>
      </c>
      <c r="B24" s="2">
        <v>9</v>
      </c>
      <c r="C24" s="2" t="s">
        <v>4</v>
      </c>
      <c r="D24" s="13">
        <v>38718</v>
      </c>
      <c r="E24" s="3">
        <v>627</v>
      </c>
      <c r="F24" s="25">
        <v>7.3</v>
      </c>
      <c r="G24" s="3">
        <f>F24*E24</f>
        <v>4577.099999999999</v>
      </c>
    </row>
    <row r="25" spans="1:7" s="6" customFormat="1" ht="12.75">
      <c r="A25" s="1">
        <v>4</v>
      </c>
      <c r="B25" s="2">
        <v>8</v>
      </c>
      <c r="C25" s="2" t="s">
        <v>18</v>
      </c>
      <c r="D25" s="13">
        <v>38721</v>
      </c>
      <c r="E25" s="3">
        <v>630</v>
      </c>
      <c r="F25" s="25">
        <v>8.5</v>
      </c>
      <c r="G25" s="3">
        <v>5353</v>
      </c>
    </row>
    <row r="26" spans="1:7" s="6" customFormat="1" ht="12.75">
      <c r="A26" s="1">
        <v>5</v>
      </c>
      <c r="B26" s="2">
        <v>10</v>
      </c>
      <c r="C26" s="2" t="s">
        <v>26</v>
      </c>
      <c r="D26" s="13">
        <v>38749</v>
      </c>
      <c r="E26" s="3">
        <v>741</v>
      </c>
      <c r="F26" s="25">
        <v>7.5</v>
      </c>
      <c r="G26" s="3">
        <v>5557</v>
      </c>
    </row>
    <row r="27" spans="1:7" s="6" customFormat="1" ht="12.75">
      <c r="A27" s="1">
        <v>6</v>
      </c>
      <c r="B27" s="2">
        <v>10</v>
      </c>
      <c r="C27" s="2" t="s">
        <v>26</v>
      </c>
      <c r="D27" s="13">
        <v>38749</v>
      </c>
      <c r="E27" s="3">
        <v>684</v>
      </c>
      <c r="F27" s="25">
        <v>7.5</v>
      </c>
      <c r="G27" s="3">
        <v>5130</v>
      </c>
    </row>
    <row r="28" spans="1:7" s="6" customFormat="1" ht="12.75">
      <c r="A28" s="1">
        <v>7</v>
      </c>
      <c r="B28" s="2">
        <v>10</v>
      </c>
      <c r="C28" s="2" t="s">
        <v>30</v>
      </c>
      <c r="D28" s="13">
        <v>38721</v>
      </c>
      <c r="E28" s="3">
        <v>551</v>
      </c>
      <c r="F28" s="25">
        <v>8.5</v>
      </c>
      <c r="G28" s="3">
        <v>4683</v>
      </c>
    </row>
    <row r="29" spans="1:7" ht="12.75">
      <c r="A29" s="1">
        <v>8</v>
      </c>
      <c r="B29" s="2">
        <v>10</v>
      </c>
      <c r="C29" s="2" t="s">
        <v>27</v>
      </c>
      <c r="D29" s="13">
        <v>38749</v>
      </c>
      <c r="E29" s="3">
        <v>679</v>
      </c>
      <c r="F29" s="25">
        <v>7</v>
      </c>
      <c r="G29" s="3">
        <v>4754</v>
      </c>
    </row>
    <row r="30" spans="1:7" ht="12.75">
      <c r="A30" s="1">
        <v>9</v>
      </c>
      <c r="B30" s="2">
        <v>9</v>
      </c>
      <c r="C30" s="2" t="s">
        <v>4</v>
      </c>
      <c r="D30" s="13">
        <v>38766</v>
      </c>
      <c r="E30" s="3">
        <v>589</v>
      </c>
      <c r="F30" s="25">
        <v>7.1</v>
      </c>
      <c r="G30" s="3">
        <v>4181</v>
      </c>
    </row>
    <row r="31" spans="1:7" ht="12.75">
      <c r="A31" s="1">
        <v>10</v>
      </c>
      <c r="B31" s="2">
        <v>4</v>
      </c>
      <c r="C31" s="2" t="s">
        <v>28</v>
      </c>
      <c r="D31" s="13">
        <v>38749</v>
      </c>
      <c r="E31" s="3">
        <v>621</v>
      </c>
      <c r="F31" s="25">
        <v>4</v>
      </c>
      <c r="G31" s="3">
        <v>2485</v>
      </c>
    </row>
    <row r="32" spans="1:7" ht="12.75">
      <c r="A32" s="1">
        <v>11</v>
      </c>
      <c r="B32" s="2">
        <v>4</v>
      </c>
      <c r="C32" s="2" t="s">
        <v>28</v>
      </c>
      <c r="D32" s="13">
        <v>38749</v>
      </c>
      <c r="E32" s="3">
        <v>627</v>
      </c>
      <c r="F32" s="25">
        <v>4.5</v>
      </c>
      <c r="G32" s="3">
        <v>2821</v>
      </c>
    </row>
    <row r="33" spans="1:7" ht="13.5" thickBot="1">
      <c r="A33" s="1">
        <v>12</v>
      </c>
      <c r="B33" s="4">
        <v>7</v>
      </c>
      <c r="C33" s="4" t="s">
        <v>29</v>
      </c>
      <c r="D33" s="14">
        <v>38742</v>
      </c>
      <c r="E33" s="5">
        <v>665</v>
      </c>
      <c r="F33" s="26">
        <v>6.01</v>
      </c>
      <c r="G33" s="5">
        <v>3996</v>
      </c>
    </row>
    <row r="34" spans="1:7" ht="13.5" thickTop="1">
      <c r="A34" s="67" t="s">
        <v>10</v>
      </c>
      <c r="B34" s="67">
        <f>AVERAGE(B22:B33)</f>
        <v>8.25</v>
      </c>
      <c r="C34" s="67"/>
      <c r="D34" s="71"/>
      <c r="E34" s="71">
        <f>AVERAGE(E22:E33)</f>
        <v>654.8333333333334</v>
      </c>
      <c r="F34" s="72">
        <f>G34/E34</f>
        <v>6.876317129040467</v>
      </c>
      <c r="G34" s="71">
        <f>AVERAGE(G22:G33)</f>
        <v>4502.841666666666</v>
      </c>
    </row>
    <row r="35" ht="12.75">
      <c r="A35" s="19"/>
    </row>
    <row r="36" spans="1:4" ht="12.75">
      <c r="A36" s="18" t="s">
        <v>25</v>
      </c>
      <c r="D36" s="12"/>
    </row>
    <row r="37" spans="1:9" ht="12.75">
      <c r="A37" s="63" t="s">
        <v>0</v>
      </c>
      <c r="B37" s="64" t="s">
        <v>39</v>
      </c>
      <c r="C37" s="64"/>
      <c r="D37" s="64" t="s">
        <v>12</v>
      </c>
      <c r="E37" s="64" t="s">
        <v>12</v>
      </c>
      <c r="F37" s="64" t="s">
        <v>35</v>
      </c>
      <c r="G37" s="64" t="s">
        <v>3</v>
      </c>
      <c r="H37" s="64" t="s">
        <v>31</v>
      </c>
      <c r="I37" s="74" t="s">
        <v>66</v>
      </c>
    </row>
    <row r="38" spans="1:9" ht="12.75">
      <c r="A38" s="65" t="s">
        <v>47</v>
      </c>
      <c r="B38" s="65" t="s">
        <v>1</v>
      </c>
      <c r="C38" s="65" t="s">
        <v>1</v>
      </c>
      <c r="D38" s="65" t="s">
        <v>11</v>
      </c>
      <c r="E38" s="65" t="s">
        <v>15</v>
      </c>
      <c r="F38" s="65" t="s">
        <v>2</v>
      </c>
      <c r="G38" s="65" t="s">
        <v>36</v>
      </c>
      <c r="H38" s="65" t="s">
        <v>37</v>
      </c>
      <c r="I38" s="73" t="s">
        <v>67</v>
      </c>
    </row>
    <row r="39" spans="1:9" ht="12.75">
      <c r="A39" s="1">
        <v>1</v>
      </c>
      <c r="B39" s="2">
        <f>B22-B5</f>
        <v>1</v>
      </c>
      <c r="C39" s="2"/>
      <c r="D39" s="15">
        <f>D22-D5</f>
        <v>77</v>
      </c>
      <c r="E39" s="15">
        <f>E22-E5</f>
        <v>76</v>
      </c>
      <c r="F39" s="16">
        <f>F22-F5</f>
        <v>1.0999999999999996</v>
      </c>
      <c r="G39" s="3">
        <f>G22-G5</f>
        <v>1342.8000000000002</v>
      </c>
      <c r="H39" s="3">
        <f aca="true" t="shared" si="1" ref="H39:H50">D39*$D$54+$I$54</f>
        <v>1367.5</v>
      </c>
      <c r="I39" s="3">
        <f>G39-H39</f>
        <v>-24.699999999999818</v>
      </c>
    </row>
    <row r="40" spans="1:9" ht="12.75">
      <c r="A40" s="1">
        <v>2</v>
      </c>
      <c r="B40" s="2">
        <f aca="true" t="shared" si="2" ref="B40:B50">B23-B6</f>
        <v>3</v>
      </c>
      <c r="C40" s="2"/>
      <c r="D40" s="15">
        <f aca="true" t="shared" si="3" ref="D40:D50">D23-D6</f>
        <v>46</v>
      </c>
      <c r="E40" s="15">
        <f aca="true" t="shared" si="4" ref="E40:G50">E23-E6</f>
        <v>36.10000000000002</v>
      </c>
      <c r="F40" s="16">
        <f t="shared" si="4"/>
        <v>2.2</v>
      </c>
      <c r="G40" s="3">
        <f t="shared" si="4"/>
        <v>1636.2800000000002</v>
      </c>
      <c r="H40" s="3">
        <f t="shared" si="1"/>
        <v>825</v>
      </c>
      <c r="I40" s="3">
        <f aca="true" t="shared" si="5" ref="I40:I50">G40-H40</f>
        <v>811.2800000000002</v>
      </c>
    </row>
    <row r="41" spans="1:9" ht="12.75">
      <c r="A41" s="1">
        <v>3</v>
      </c>
      <c r="B41" s="2">
        <f t="shared" si="2"/>
        <v>4</v>
      </c>
      <c r="C41" s="2"/>
      <c r="D41" s="15">
        <f t="shared" si="3"/>
        <v>46</v>
      </c>
      <c r="E41" s="15">
        <f t="shared" si="4"/>
        <v>6.649999999999977</v>
      </c>
      <c r="F41" s="16">
        <f t="shared" si="4"/>
        <v>2.5</v>
      </c>
      <c r="G41" s="3">
        <f t="shared" si="4"/>
        <v>1599.4199999999996</v>
      </c>
      <c r="H41" s="3">
        <f t="shared" si="1"/>
        <v>825</v>
      </c>
      <c r="I41" s="3">
        <f t="shared" si="5"/>
        <v>774.4199999999996</v>
      </c>
    </row>
    <row r="42" spans="1:9" ht="12.75">
      <c r="A42" s="1">
        <v>4</v>
      </c>
      <c r="B42" s="2">
        <f t="shared" si="2"/>
        <v>2</v>
      </c>
      <c r="C42" s="2"/>
      <c r="D42" s="15">
        <f t="shared" si="3"/>
        <v>49</v>
      </c>
      <c r="E42" s="15">
        <f t="shared" si="4"/>
        <v>61.89999999999998</v>
      </c>
      <c r="F42" s="16">
        <f t="shared" si="4"/>
        <v>2.5</v>
      </c>
      <c r="G42" s="3">
        <f t="shared" si="4"/>
        <v>1944.3999999999996</v>
      </c>
      <c r="H42" s="3">
        <f t="shared" si="1"/>
        <v>877.5</v>
      </c>
      <c r="I42" s="3">
        <f t="shared" si="5"/>
        <v>1066.8999999999996</v>
      </c>
    </row>
    <row r="43" spans="1:9" ht="12.75">
      <c r="A43" s="1">
        <v>5</v>
      </c>
      <c r="B43" s="2">
        <f t="shared" si="2"/>
        <v>4</v>
      </c>
      <c r="C43" s="2"/>
      <c r="D43" s="15">
        <f t="shared" si="3"/>
        <v>77</v>
      </c>
      <c r="E43" s="15">
        <f t="shared" si="4"/>
        <v>104.5</v>
      </c>
      <c r="F43" s="16">
        <f t="shared" si="4"/>
        <v>2.2</v>
      </c>
      <c r="G43" s="3">
        <f t="shared" si="4"/>
        <v>2183.55</v>
      </c>
      <c r="H43" s="3">
        <f t="shared" si="1"/>
        <v>1367.5</v>
      </c>
      <c r="I43" s="3">
        <f t="shared" si="5"/>
        <v>816.0500000000002</v>
      </c>
    </row>
    <row r="44" spans="1:9" ht="12.75">
      <c r="A44" s="1">
        <v>6</v>
      </c>
      <c r="B44" s="2">
        <f t="shared" si="2"/>
        <v>4</v>
      </c>
      <c r="C44" s="2"/>
      <c r="D44" s="15">
        <f t="shared" si="3"/>
        <v>77</v>
      </c>
      <c r="E44" s="15">
        <f t="shared" si="4"/>
        <v>117.80000000000007</v>
      </c>
      <c r="F44" s="16">
        <f t="shared" si="4"/>
        <v>2.2</v>
      </c>
      <c r="G44" s="3">
        <f t="shared" si="4"/>
        <v>2129.1400000000003</v>
      </c>
      <c r="H44" s="3">
        <f t="shared" si="1"/>
        <v>1367.5</v>
      </c>
      <c r="I44" s="3">
        <f t="shared" si="5"/>
        <v>761.6400000000003</v>
      </c>
    </row>
    <row r="45" spans="1:9" ht="12.75">
      <c r="A45" s="1">
        <v>7</v>
      </c>
      <c r="B45" s="2">
        <f t="shared" si="2"/>
        <v>3</v>
      </c>
      <c r="C45" s="2"/>
      <c r="D45" s="15">
        <f t="shared" si="3"/>
        <v>49</v>
      </c>
      <c r="E45" s="15">
        <f t="shared" si="4"/>
        <v>85.5</v>
      </c>
      <c r="F45" s="16">
        <f t="shared" si="4"/>
        <v>2</v>
      </c>
      <c r="G45" s="3">
        <f t="shared" si="4"/>
        <v>1657.25</v>
      </c>
      <c r="H45" s="3">
        <f t="shared" si="1"/>
        <v>877.5</v>
      </c>
      <c r="I45" s="3">
        <f t="shared" si="5"/>
        <v>779.75</v>
      </c>
    </row>
    <row r="46" spans="1:9" ht="12.75">
      <c r="A46" s="1">
        <v>8</v>
      </c>
      <c r="B46" s="2">
        <f t="shared" si="2"/>
        <v>2</v>
      </c>
      <c r="C46" s="2"/>
      <c r="D46" s="15">
        <f t="shared" si="3"/>
        <v>45</v>
      </c>
      <c r="E46" s="15">
        <f t="shared" si="4"/>
        <v>37.75</v>
      </c>
      <c r="F46" s="16">
        <f t="shared" si="4"/>
        <v>1</v>
      </c>
      <c r="G46" s="3">
        <f t="shared" si="4"/>
        <v>906.5</v>
      </c>
      <c r="H46" s="3">
        <f t="shared" si="1"/>
        <v>807.5</v>
      </c>
      <c r="I46" s="3">
        <f t="shared" si="5"/>
        <v>99</v>
      </c>
    </row>
    <row r="47" spans="1:9" ht="12.75">
      <c r="A47" s="1">
        <v>9</v>
      </c>
      <c r="B47" s="2">
        <f t="shared" si="2"/>
        <v>6</v>
      </c>
      <c r="C47" s="2"/>
      <c r="D47" s="15">
        <f t="shared" si="3"/>
        <v>62</v>
      </c>
      <c r="E47" s="15">
        <f t="shared" si="4"/>
        <v>109.25</v>
      </c>
      <c r="F47" s="16">
        <f t="shared" si="4"/>
        <v>2.8999999999999995</v>
      </c>
      <c r="G47" s="3">
        <f t="shared" si="4"/>
        <v>2166.05</v>
      </c>
      <c r="H47" s="3">
        <f t="shared" si="1"/>
        <v>1105</v>
      </c>
      <c r="I47" s="3">
        <f t="shared" si="5"/>
        <v>1061.0500000000002</v>
      </c>
    </row>
    <row r="48" spans="1:9" ht="12.75">
      <c r="A48" s="1">
        <v>10</v>
      </c>
      <c r="B48" s="2">
        <f t="shared" si="2"/>
        <v>2</v>
      </c>
      <c r="C48" s="2"/>
      <c r="D48" s="15">
        <f t="shared" si="3"/>
        <v>45</v>
      </c>
      <c r="E48" s="15">
        <f t="shared" si="4"/>
        <v>108</v>
      </c>
      <c r="F48" s="16">
        <f t="shared" si="4"/>
        <v>1</v>
      </c>
      <c r="G48" s="3">
        <f t="shared" si="4"/>
        <v>946</v>
      </c>
      <c r="H48" s="3">
        <f t="shared" si="1"/>
        <v>807.5</v>
      </c>
      <c r="I48" s="3">
        <f t="shared" si="5"/>
        <v>138.5</v>
      </c>
    </row>
    <row r="49" spans="1:9" ht="12.75">
      <c r="A49" s="1">
        <v>11</v>
      </c>
      <c r="B49" s="2">
        <f t="shared" si="2"/>
        <v>2</v>
      </c>
      <c r="C49" s="2"/>
      <c r="D49" s="15">
        <f t="shared" si="3"/>
        <v>45</v>
      </c>
      <c r="E49" s="15">
        <f t="shared" si="4"/>
        <v>63.64999999999998</v>
      </c>
      <c r="F49" s="16">
        <f t="shared" si="4"/>
        <v>0.7000000000000002</v>
      </c>
      <c r="G49" s="3">
        <f t="shared" si="4"/>
        <v>680.27</v>
      </c>
      <c r="H49" s="3">
        <f t="shared" si="1"/>
        <v>807.5</v>
      </c>
      <c r="I49" s="3">
        <f t="shared" si="5"/>
        <v>-127.23000000000002</v>
      </c>
    </row>
    <row r="50" spans="1:9" ht="13.5" thickBot="1">
      <c r="A50" s="1">
        <v>12</v>
      </c>
      <c r="B50" s="2">
        <f t="shared" si="2"/>
        <v>3</v>
      </c>
      <c r="C50" s="4"/>
      <c r="D50" s="17">
        <f t="shared" si="3"/>
        <v>38</v>
      </c>
      <c r="E50" s="17">
        <f t="shared" si="4"/>
        <v>59.85000000000002</v>
      </c>
      <c r="F50" s="24">
        <f t="shared" si="4"/>
        <v>1.3099999999999996</v>
      </c>
      <c r="G50" s="5">
        <f t="shared" si="4"/>
        <v>1151.795</v>
      </c>
      <c r="H50" s="3">
        <f t="shared" si="1"/>
        <v>685</v>
      </c>
      <c r="I50" s="5">
        <f t="shared" si="5"/>
        <v>466.7950000000001</v>
      </c>
    </row>
    <row r="51" spans="1:11" ht="13.5" thickTop="1">
      <c r="A51" s="67" t="s">
        <v>3</v>
      </c>
      <c r="B51" s="67"/>
      <c r="C51" s="67"/>
      <c r="D51" s="71">
        <f>SUM(D39:D50)</f>
        <v>656</v>
      </c>
      <c r="E51" s="71">
        <f>SUM(E39:E50)</f>
        <v>866.95</v>
      </c>
      <c r="F51" s="75"/>
      <c r="G51" s="71">
        <f>SUM(G39:G50)</f>
        <v>18343.455</v>
      </c>
      <c r="H51" s="71">
        <f>SUM(H39:H50)</f>
        <v>11720</v>
      </c>
      <c r="I51" s="71">
        <f>SUM(I39:I50)</f>
        <v>6623.455</v>
      </c>
      <c r="K51" s="22"/>
    </row>
    <row r="52" spans="1:9" ht="12.75">
      <c r="A52" s="66" t="s">
        <v>10</v>
      </c>
      <c r="B52" s="76">
        <f>AVERAGE(B39:B50)</f>
        <v>3</v>
      </c>
      <c r="C52" s="66"/>
      <c r="D52" s="77">
        <f aca="true" t="shared" si="6" ref="D52:I52">AVERAGE(D39:D50)</f>
        <v>54.666666666666664</v>
      </c>
      <c r="E52" s="77">
        <f t="shared" si="6"/>
        <v>72.24583333333334</v>
      </c>
      <c r="F52" s="78">
        <f t="shared" si="6"/>
        <v>1.800833333333333</v>
      </c>
      <c r="G52" s="79">
        <f t="shared" si="6"/>
        <v>1528.6212500000001</v>
      </c>
      <c r="H52" s="80">
        <f t="shared" si="6"/>
        <v>976.6666666666666</v>
      </c>
      <c r="I52" s="80">
        <f t="shared" si="6"/>
        <v>551.9545833333333</v>
      </c>
    </row>
    <row r="53" ht="12.75">
      <c r="B53" s="23" t="s">
        <v>33</v>
      </c>
    </row>
    <row r="54" spans="2:9" ht="12.75">
      <c r="B54" t="s">
        <v>34</v>
      </c>
      <c r="D54" s="21">
        <f>16.5+1</f>
        <v>17.5</v>
      </c>
      <c r="F54" t="s">
        <v>32</v>
      </c>
      <c r="I54" s="21">
        <v>20</v>
      </c>
    </row>
    <row r="56" spans="2:9" ht="12.75">
      <c r="B56" s="23" t="s">
        <v>41</v>
      </c>
      <c r="F56" s="46" t="s">
        <v>72</v>
      </c>
      <c r="I56" s="90">
        <f>E52/D52</f>
        <v>1.3215701219512197</v>
      </c>
    </row>
    <row r="57" spans="2:9" ht="12.75">
      <c r="B57" t="s">
        <v>42</v>
      </c>
      <c r="D57">
        <v>12</v>
      </c>
      <c r="F57" t="s">
        <v>46</v>
      </c>
      <c r="I57" s="34">
        <v>552</v>
      </c>
    </row>
    <row r="58" spans="2:9" ht="12.75">
      <c r="B58" t="s">
        <v>43</v>
      </c>
      <c r="D58">
        <v>55</v>
      </c>
      <c r="F58" t="s">
        <v>48</v>
      </c>
      <c r="I58" s="34">
        <v>336</v>
      </c>
    </row>
    <row r="59" spans="2:9" ht="12.75">
      <c r="B59" t="s">
        <v>44</v>
      </c>
      <c r="D59">
        <v>72</v>
      </c>
      <c r="F59" t="s">
        <v>49</v>
      </c>
      <c r="I59" s="22">
        <f>I57-I58</f>
        <v>216</v>
      </c>
    </row>
    <row r="60" spans="2:4" ht="12.75">
      <c r="B60" t="s">
        <v>45</v>
      </c>
      <c r="D60">
        <v>3</v>
      </c>
    </row>
    <row r="61" spans="2:9" ht="12.75">
      <c r="B61" s="35" t="s">
        <v>50</v>
      </c>
      <c r="C61" s="33"/>
      <c r="D61" s="33"/>
      <c r="E61" s="33"/>
      <c r="F61" s="33"/>
      <c r="G61" s="33"/>
      <c r="H61" s="33"/>
      <c r="I61" s="33"/>
    </row>
  </sheetData>
  <sheetProtection/>
  <printOptions/>
  <pageMargins left="0.35433070866141736" right="0.7480314960629921" top="0.984251968503937" bottom="0.984251968503937" header="0.5118110236220472" footer="0.5118110236220472"/>
  <pageSetup horizontalDpi="600" verticalDpi="600" orientation="portrait" paperSize="9" scale="91" r:id="rId1"/>
  <headerFooter alignWithMargins="0">
    <oddHeader>&amp;L&amp;D&amp;C&amp;F&amp;R&amp;A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rightToLeft="1" zoomScaleSheetLayoutView="100" zoomScalePageLayoutView="0" workbookViewId="0" topLeftCell="A34">
      <selection activeCell="J58" sqref="J58"/>
    </sheetView>
  </sheetViews>
  <sheetFormatPr defaultColWidth="9.140625" defaultRowHeight="12.75"/>
  <cols>
    <col min="1" max="1" width="5.140625" style="0" customWidth="1"/>
    <col min="2" max="2" width="5.140625" style="0" bestFit="1" customWidth="1"/>
    <col min="3" max="3" width="15.00390625" style="0" bestFit="1" customWidth="1"/>
    <col min="4" max="4" width="8.7109375" style="0" bestFit="1" customWidth="1"/>
    <col min="5" max="5" width="7.421875" style="0" bestFit="1" customWidth="1"/>
    <col min="6" max="6" width="8.7109375" style="0" bestFit="1" customWidth="1"/>
    <col min="7" max="7" width="9.421875" style="0" bestFit="1" customWidth="1"/>
    <col min="8" max="8" width="10.28125" style="0" bestFit="1" customWidth="1"/>
    <col min="9" max="9" width="9.8515625" style="0" bestFit="1" customWidth="1"/>
    <col min="10" max="10" width="14.8515625" style="0" bestFit="1" customWidth="1"/>
    <col min="12" max="12" width="9.57421875" style="0" bestFit="1" customWidth="1"/>
  </cols>
  <sheetData>
    <row r="1" ht="18">
      <c r="A1" s="20" t="s">
        <v>16</v>
      </c>
    </row>
    <row r="2" spans="1:4" ht="12.75">
      <c r="A2" s="18" t="s">
        <v>17</v>
      </c>
      <c r="D2" s="12"/>
    </row>
    <row r="3" spans="1:7" ht="12.75">
      <c r="A3" s="63" t="s">
        <v>0</v>
      </c>
      <c r="B3" s="64" t="s">
        <v>39</v>
      </c>
      <c r="C3" s="64"/>
      <c r="D3" s="64" t="s">
        <v>23</v>
      </c>
      <c r="E3" s="64" t="s">
        <v>13</v>
      </c>
      <c r="F3" s="64" t="s">
        <v>35</v>
      </c>
      <c r="G3" s="64" t="s">
        <v>3</v>
      </c>
    </row>
    <row r="4" spans="1:7" ht="12.75">
      <c r="A4" s="65" t="s">
        <v>47</v>
      </c>
      <c r="B4" s="65" t="s">
        <v>1</v>
      </c>
      <c r="C4" s="65" t="s">
        <v>1</v>
      </c>
      <c r="D4" s="65" t="s">
        <v>40</v>
      </c>
      <c r="E4" s="65" t="s">
        <v>15</v>
      </c>
      <c r="F4" s="65" t="s">
        <v>2</v>
      </c>
      <c r="G4" s="65" t="s">
        <v>36</v>
      </c>
    </row>
    <row r="5" spans="1:7" ht="12.75">
      <c r="A5" s="1">
        <v>1</v>
      </c>
      <c r="B5" s="2">
        <v>9</v>
      </c>
      <c r="C5" s="2" t="s">
        <v>4</v>
      </c>
      <c r="D5" s="13">
        <v>38672</v>
      </c>
      <c r="E5" s="27">
        <f>740*0.95</f>
        <v>703</v>
      </c>
      <c r="F5" s="28">
        <v>6.5</v>
      </c>
      <c r="G5" s="27">
        <f aca="true" t="shared" si="0" ref="G5:G16">F5*E5</f>
        <v>4569.5</v>
      </c>
    </row>
    <row r="6" spans="1:7" ht="12.75">
      <c r="A6" s="1">
        <v>2</v>
      </c>
      <c r="B6" s="2">
        <v>5</v>
      </c>
      <c r="C6" s="2" t="s">
        <v>5</v>
      </c>
      <c r="D6" s="13">
        <v>38672</v>
      </c>
      <c r="E6" s="27">
        <f>662*0.95</f>
        <v>628.9</v>
      </c>
      <c r="F6" s="28">
        <v>5.5</v>
      </c>
      <c r="G6" s="27">
        <f t="shared" si="0"/>
        <v>3458.95</v>
      </c>
    </row>
    <row r="7" spans="1:7" ht="12.75">
      <c r="A7" s="1">
        <v>3</v>
      </c>
      <c r="B7" s="2">
        <v>5</v>
      </c>
      <c r="C7" s="2" t="s">
        <v>6</v>
      </c>
      <c r="D7" s="13">
        <v>38672</v>
      </c>
      <c r="E7" s="27">
        <f>653*0.95</f>
        <v>620.35</v>
      </c>
      <c r="F7" s="28">
        <v>5.6</v>
      </c>
      <c r="G7" s="27">
        <f t="shared" si="0"/>
        <v>3473.96</v>
      </c>
    </row>
    <row r="8" spans="1:7" ht="12.75">
      <c r="A8" s="1">
        <v>4</v>
      </c>
      <c r="B8" s="2">
        <v>6</v>
      </c>
      <c r="C8" s="2" t="s">
        <v>7</v>
      </c>
      <c r="D8" s="13">
        <v>38672</v>
      </c>
      <c r="E8" s="27">
        <f>598*0.95</f>
        <v>568.1</v>
      </c>
      <c r="F8" s="28">
        <v>7.13</v>
      </c>
      <c r="G8" s="27">
        <f t="shared" si="0"/>
        <v>4050.553</v>
      </c>
    </row>
    <row r="9" spans="1:7" ht="12.75">
      <c r="A9" s="1">
        <v>5</v>
      </c>
      <c r="B9" s="2">
        <v>6</v>
      </c>
      <c r="C9" s="2" t="s">
        <v>8</v>
      </c>
      <c r="D9" s="13">
        <v>38672</v>
      </c>
      <c r="E9" s="27">
        <f>670*0.95</f>
        <v>636.5</v>
      </c>
      <c r="F9" s="28">
        <v>5.6</v>
      </c>
      <c r="G9" s="27">
        <f t="shared" si="0"/>
        <v>3564.3999999999996</v>
      </c>
    </row>
    <row r="10" spans="1:7" ht="12.75">
      <c r="A10" s="1">
        <v>6</v>
      </c>
      <c r="B10" s="2">
        <v>6</v>
      </c>
      <c r="C10" s="2" t="s">
        <v>8</v>
      </c>
      <c r="D10" s="13">
        <v>38672</v>
      </c>
      <c r="E10" s="27">
        <f>596*0.95</f>
        <v>566.1999999999999</v>
      </c>
      <c r="F10" s="28">
        <v>5.6</v>
      </c>
      <c r="G10" s="27">
        <f t="shared" si="0"/>
        <v>3170.7199999999993</v>
      </c>
    </row>
    <row r="11" spans="1:7" ht="12.75">
      <c r="A11" s="1">
        <v>7</v>
      </c>
      <c r="B11" s="2">
        <v>7</v>
      </c>
      <c r="C11" s="2" t="s">
        <v>9</v>
      </c>
      <c r="D11" s="13">
        <v>38672</v>
      </c>
      <c r="E11" s="27">
        <f>490*0.95</f>
        <v>465.5</v>
      </c>
      <c r="F11" s="28">
        <v>7.2</v>
      </c>
      <c r="G11" s="27">
        <f t="shared" si="0"/>
        <v>3351.6</v>
      </c>
    </row>
    <row r="12" spans="1:7" ht="12.75">
      <c r="A12" s="1">
        <v>8</v>
      </c>
      <c r="B12" s="2">
        <v>8</v>
      </c>
      <c r="C12" s="2" t="s">
        <v>18</v>
      </c>
      <c r="D12" s="13">
        <v>38704</v>
      </c>
      <c r="E12" s="27">
        <f>675*0.95</f>
        <v>641.25</v>
      </c>
      <c r="F12" s="28">
        <v>6.43</v>
      </c>
      <c r="G12" s="27">
        <f t="shared" si="0"/>
        <v>4123.2375</v>
      </c>
    </row>
    <row r="13" spans="1:7" ht="12.75">
      <c r="A13" s="1">
        <v>9</v>
      </c>
      <c r="B13" s="2">
        <v>3</v>
      </c>
      <c r="C13" s="2" t="s">
        <v>19</v>
      </c>
      <c r="D13" s="13">
        <v>38704</v>
      </c>
      <c r="E13" s="27">
        <f>505*0.95</f>
        <v>479.75</v>
      </c>
      <c r="F13" s="28">
        <v>3.91</v>
      </c>
      <c r="G13" s="27">
        <f t="shared" si="0"/>
        <v>1875.8225</v>
      </c>
    </row>
    <row r="14" spans="1:7" ht="12.75">
      <c r="A14" s="1">
        <v>10</v>
      </c>
      <c r="B14" s="2">
        <v>2</v>
      </c>
      <c r="C14" s="2" t="s">
        <v>20</v>
      </c>
      <c r="D14" s="13">
        <v>38704</v>
      </c>
      <c r="E14" s="27">
        <f>540*0.95</f>
        <v>513</v>
      </c>
      <c r="F14" s="28">
        <v>3.5</v>
      </c>
      <c r="G14" s="27">
        <f t="shared" si="0"/>
        <v>1795.5</v>
      </c>
    </row>
    <row r="15" spans="1:7" ht="12.75">
      <c r="A15" s="1">
        <v>11</v>
      </c>
      <c r="B15" s="2">
        <v>2</v>
      </c>
      <c r="C15" s="2" t="s">
        <v>21</v>
      </c>
      <c r="D15" s="13">
        <v>38704</v>
      </c>
      <c r="E15" s="27">
        <f>593*0.95</f>
        <v>563.35</v>
      </c>
      <c r="F15" s="28">
        <v>3.2</v>
      </c>
      <c r="G15" s="27">
        <f t="shared" si="0"/>
        <v>1802.7200000000003</v>
      </c>
    </row>
    <row r="16" spans="1:7" ht="13.5" thickBot="1">
      <c r="A16" s="1">
        <v>12</v>
      </c>
      <c r="B16" s="4">
        <v>4</v>
      </c>
      <c r="C16" s="4" t="s">
        <v>22</v>
      </c>
      <c r="D16" s="14">
        <v>38704</v>
      </c>
      <c r="E16" s="29">
        <f>637*0.95</f>
        <v>605.15</v>
      </c>
      <c r="F16" s="30">
        <v>3.6</v>
      </c>
      <c r="G16" s="29">
        <f t="shared" si="0"/>
        <v>2178.54</v>
      </c>
    </row>
    <row r="17" spans="1:7" ht="13.5" thickTop="1">
      <c r="A17" s="66" t="s">
        <v>10</v>
      </c>
      <c r="B17" s="67">
        <f>AVERAGE(B5:B16)</f>
        <v>5.25</v>
      </c>
      <c r="C17" s="68"/>
      <c r="D17" s="68"/>
      <c r="E17" s="81">
        <f>AVERAGE(E5:E16)</f>
        <v>582.5875</v>
      </c>
      <c r="F17" s="82">
        <f>G17/E17</f>
        <v>5.35191466231825</v>
      </c>
      <c r="G17" s="83">
        <f>AVERAGE(G5:G16)</f>
        <v>3117.958583333333</v>
      </c>
    </row>
    <row r="18" spans="1:6" s="6" customFormat="1" ht="12.75">
      <c r="A18" s="11"/>
      <c r="B18" s="9"/>
      <c r="C18" s="9"/>
      <c r="D18" s="31"/>
      <c r="E18" s="32"/>
      <c r="F18" s="8"/>
    </row>
    <row r="19" spans="1:7" s="6" customFormat="1" ht="12.75">
      <c r="A19" s="18" t="s">
        <v>24</v>
      </c>
      <c r="B19"/>
      <c r="C19"/>
      <c r="D19" s="12"/>
      <c r="E19"/>
      <c r="F19"/>
      <c r="G19"/>
    </row>
    <row r="20" spans="1:7" s="6" customFormat="1" ht="12.75">
      <c r="A20" s="63" t="s">
        <v>0</v>
      </c>
      <c r="B20" s="64" t="s">
        <v>39</v>
      </c>
      <c r="C20" s="64"/>
      <c r="D20" s="64" t="s">
        <v>23</v>
      </c>
      <c r="E20" s="64" t="s">
        <v>14</v>
      </c>
      <c r="F20" s="64" t="s">
        <v>35</v>
      </c>
      <c r="G20" s="64" t="s">
        <v>3</v>
      </c>
    </row>
    <row r="21" spans="1:7" s="6" customFormat="1" ht="12.75">
      <c r="A21" s="65" t="s">
        <v>47</v>
      </c>
      <c r="B21" s="65" t="s">
        <v>1</v>
      </c>
      <c r="C21" s="65" t="s">
        <v>1</v>
      </c>
      <c r="D21" s="65" t="s">
        <v>40</v>
      </c>
      <c r="E21" s="65" t="s">
        <v>15</v>
      </c>
      <c r="F21" s="65" t="s">
        <v>2</v>
      </c>
      <c r="G21" s="65" t="s">
        <v>36</v>
      </c>
    </row>
    <row r="22" spans="1:7" s="6" customFormat="1" ht="12.75">
      <c r="A22" s="1">
        <v>1</v>
      </c>
      <c r="B22" s="2">
        <v>10</v>
      </c>
      <c r="C22" s="2" t="s">
        <v>26</v>
      </c>
      <c r="D22" s="13">
        <v>38749</v>
      </c>
      <c r="E22" s="27">
        <v>779</v>
      </c>
      <c r="F22" s="28">
        <v>6.71</v>
      </c>
      <c r="G22" s="27">
        <v>5842</v>
      </c>
    </row>
    <row r="23" spans="1:7" s="6" customFormat="1" ht="12.75">
      <c r="A23" s="1">
        <v>2</v>
      </c>
      <c r="B23" s="2">
        <v>8</v>
      </c>
      <c r="C23" s="2" t="s">
        <v>18</v>
      </c>
      <c r="D23" s="13">
        <v>38718</v>
      </c>
      <c r="E23" s="27">
        <v>665</v>
      </c>
      <c r="F23" s="28">
        <v>6.43</v>
      </c>
      <c r="G23" s="27">
        <f>F23*E23</f>
        <v>4275.95</v>
      </c>
    </row>
    <row r="24" spans="1:7" s="6" customFormat="1" ht="12.75">
      <c r="A24" s="1">
        <v>3</v>
      </c>
      <c r="B24" s="2">
        <v>9</v>
      </c>
      <c r="C24" s="2" t="s">
        <v>4</v>
      </c>
      <c r="D24" s="13">
        <v>38718</v>
      </c>
      <c r="E24" s="27">
        <v>627</v>
      </c>
      <c r="F24" s="28">
        <v>6.53</v>
      </c>
      <c r="G24" s="27">
        <f>F24*E24</f>
        <v>4094.31</v>
      </c>
    </row>
    <row r="25" spans="1:7" s="6" customFormat="1" ht="12.75">
      <c r="A25" s="1">
        <v>4</v>
      </c>
      <c r="B25" s="2">
        <v>8</v>
      </c>
      <c r="C25" s="2" t="s">
        <v>18</v>
      </c>
      <c r="D25" s="13">
        <v>38721</v>
      </c>
      <c r="E25" s="27">
        <v>630</v>
      </c>
      <c r="F25" s="28">
        <v>6.43</v>
      </c>
      <c r="G25" s="27">
        <v>5353</v>
      </c>
    </row>
    <row r="26" spans="1:7" s="6" customFormat="1" ht="12.75">
      <c r="A26" s="1">
        <v>5</v>
      </c>
      <c r="B26" s="2">
        <v>10</v>
      </c>
      <c r="C26" s="2" t="s">
        <v>26</v>
      </c>
      <c r="D26" s="13">
        <v>38749</v>
      </c>
      <c r="E26" s="27">
        <v>741</v>
      </c>
      <c r="F26" s="28">
        <v>6.71</v>
      </c>
      <c r="G26" s="27">
        <v>5557</v>
      </c>
    </row>
    <row r="27" spans="1:7" s="6" customFormat="1" ht="12.75">
      <c r="A27" s="1">
        <v>6</v>
      </c>
      <c r="B27" s="2">
        <v>10</v>
      </c>
      <c r="C27" s="2" t="s">
        <v>26</v>
      </c>
      <c r="D27" s="13">
        <v>38749</v>
      </c>
      <c r="E27" s="27">
        <v>684</v>
      </c>
      <c r="F27" s="28">
        <v>6.71</v>
      </c>
      <c r="G27" s="27">
        <v>5130</v>
      </c>
    </row>
    <row r="28" spans="1:7" s="6" customFormat="1" ht="12.75">
      <c r="A28" s="1">
        <v>7</v>
      </c>
      <c r="B28" s="2">
        <v>10</v>
      </c>
      <c r="C28" s="2" t="s">
        <v>30</v>
      </c>
      <c r="D28" s="13">
        <v>38721</v>
      </c>
      <c r="E28" s="27">
        <v>551</v>
      </c>
      <c r="F28" s="28">
        <v>7.48</v>
      </c>
      <c r="G28" s="27">
        <v>4683</v>
      </c>
    </row>
    <row r="29" spans="1:7" ht="12.75">
      <c r="A29" s="1">
        <v>8</v>
      </c>
      <c r="B29" s="2">
        <v>10</v>
      </c>
      <c r="C29" s="2" t="s">
        <v>27</v>
      </c>
      <c r="D29" s="13">
        <v>38749</v>
      </c>
      <c r="E29" s="27">
        <v>679</v>
      </c>
      <c r="F29" s="28">
        <v>6.51</v>
      </c>
      <c r="G29" s="27">
        <v>4754</v>
      </c>
    </row>
    <row r="30" spans="1:7" ht="12.75">
      <c r="A30" s="1">
        <v>9</v>
      </c>
      <c r="B30" s="2">
        <v>9</v>
      </c>
      <c r="C30" s="2" t="s">
        <v>4</v>
      </c>
      <c r="D30" s="13">
        <v>38766</v>
      </c>
      <c r="E30" s="27">
        <v>589</v>
      </c>
      <c r="F30" s="28">
        <v>6.53</v>
      </c>
      <c r="G30" s="27">
        <v>4181</v>
      </c>
    </row>
    <row r="31" spans="1:7" ht="12.75">
      <c r="A31" s="1">
        <v>10</v>
      </c>
      <c r="B31" s="2">
        <v>4</v>
      </c>
      <c r="C31" s="2" t="s">
        <v>28</v>
      </c>
      <c r="D31" s="13">
        <v>38749</v>
      </c>
      <c r="E31" s="27">
        <v>621</v>
      </c>
      <c r="F31" s="28">
        <v>4.2</v>
      </c>
      <c r="G31" s="27">
        <v>2485</v>
      </c>
    </row>
    <row r="32" spans="1:7" ht="12.75">
      <c r="A32" s="1">
        <v>11</v>
      </c>
      <c r="B32" s="2">
        <v>4</v>
      </c>
      <c r="C32" s="2" t="s">
        <v>28</v>
      </c>
      <c r="D32" s="13">
        <v>38749</v>
      </c>
      <c r="E32" s="27">
        <v>627</v>
      </c>
      <c r="F32" s="28">
        <v>4.2</v>
      </c>
      <c r="G32" s="27">
        <v>2821</v>
      </c>
    </row>
    <row r="33" spans="1:7" ht="13.5" thickBot="1">
      <c r="A33" s="1">
        <v>12</v>
      </c>
      <c r="B33" s="4">
        <v>7</v>
      </c>
      <c r="C33" s="4" t="s">
        <v>29</v>
      </c>
      <c r="D33" s="14">
        <v>38742</v>
      </c>
      <c r="E33" s="29">
        <v>665</v>
      </c>
      <c r="F33" s="30">
        <v>5.71</v>
      </c>
      <c r="G33" s="29">
        <v>3996</v>
      </c>
    </row>
    <row r="34" spans="1:7" ht="13.5" thickTop="1">
      <c r="A34" s="67" t="s">
        <v>10</v>
      </c>
      <c r="B34" s="67">
        <f>AVERAGE(B22:B33)</f>
        <v>8.25</v>
      </c>
      <c r="C34" s="67"/>
      <c r="D34" s="83"/>
      <c r="E34" s="83">
        <f>AVERAGE(E22:E33)</f>
        <v>654.8333333333334</v>
      </c>
      <c r="F34" s="84">
        <f>G34/E34</f>
        <v>6.766640366505472</v>
      </c>
      <c r="G34" s="83">
        <f>AVERAGE(G22:G33)</f>
        <v>4431.0216666666665</v>
      </c>
    </row>
    <row r="35" ht="12.75">
      <c r="A35" s="19"/>
    </row>
    <row r="36" spans="1:4" ht="12.75">
      <c r="A36" s="18" t="s">
        <v>25</v>
      </c>
      <c r="D36" s="12"/>
    </row>
    <row r="37" spans="1:9" ht="12.75">
      <c r="A37" s="63" t="s">
        <v>0</v>
      </c>
      <c r="B37" s="64" t="s">
        <v>39</v>
      </c>
      <c r="C37" s="64"/>
      <c r="D37" s="64" t="s">
        <v>12</v>
      </c>
      <c r="E37" s="64" t="s">
        <v>12</v>
      </c>
      <c r="F37" s="64" t="s">
        <v>35</v>
      </c>
      <c r="G37" s="64" t="s">
        <v>3</v>
      </c>
      <c r="H37" s="64" t="s">
        <v>31</v>
      </c>
      <c r="I37" s="64"/>
    </row>
    <row r="38" spans="1:9" ht="12.75">
      <c r="A38" s="65" t="s">
        <v>47</v>
      </c>
      <c r="B38" s="65" t="s">
        <v>1</v>
      </c>
      <c r="C38" s="65" t="s">
        <v>1</v>
      </c>
      <c r="D38" s="65" t="s">
        <v>11</v>
      </c>
      <c r="E38" s="65" t="s">
        <v>15</v>
      </c>
      <c r="F38" s="65" t="s">
        <v>2</v>
      </c>
      <c r="G38" s="65" t="s">
        <v>36</v>
      </c>
      <c r="H38" s="65" t="s">
        <v>37</v>
      </c>
      <c r="I38" s="65" t="s">
        <v>38</v>
      </c>
    </row>
    <row r="39" spans="1:9" ht="12.75">
      <c r="A39" s="1">
        <v>9</v>
      </c>
      <c r="B39" s="2">
        <v>6</v>
      </c>
      <c r="C39" s="2"/>
      <c r="D39" s="15">
        <v>62</v>
      </c>
      <c r="E39" s="15">
        <v>109.25</v>
      </c>
      <c r="F39" s="16">
        <v>2.62</v>
      </c>
      <c r="G39" s="27">
        <v>2305.1775</v>
      </c>
      <c r="H39" s="27">
        <v>1105</v>
      </c>
      <c r="I39" s="27">
        <v>1200.1775</v>
      </c>
    </row>
    <row r="40" spans="1:9" ht="12.75">
      <c r="A40" s="1">
        <v>12</v>
      </c>
      <c r="B40" s="2">
        <v>3</v>
      </c>
      <c r="C40" s="2"/>
      <c r="D40" s="15">
        <v>38</v>
      </c>
      <c r="E40" s="15">
        <v>59.85</v>
      </c>
      <c r="F40" s="16">
        <v>2.11</v>
      </c>
      <c r="G40" s="27">
        <v>1817.46</v>
      </c>
      <c r="H40" s="27">
        <v>685</v>
      </c>
      <c r="I40" s="27">
        <v>1132.46</v>
      </c>
    </row>
    <row r="41" spans="1:9" ht="12.75">
      <c r="A41" s="1">
        <v>5</v>
      </c>
      <c r="B41" s="2">
        <v>4</v>
      </c>
      <c r="C41" s="2"/>
      <c r="D41" s="15">
        <v>77</v>
      </c>
      <c r="E41" s="15">
        <v>104.5</v>
      </c>
      <c r="F41" s="16">
        <v>1.11</v>
      </c>
      <c r="G41" s="27">
        <v>1992.6</v>
      </c>
      <c r="H41" s="27">
        <v>1367.5</v>
      </c>
      <c r="I41" s="27">
        <v>625.1</v>
      </c>
    </row>
    <row r="42" spans="1:9" ht="12.75">
      <c r="A42" s="1">
        <v>6</v>
      </c>
      <c r="B42" s="2">
        <v>4</v>
      </c>
      <c r="C42" s="2"/>
      <c r="D42" s="15">
        <v>77</v>
      </c>
      <c r="E42" s="15">
        <v>117.8</v>
      </c>
      <c r="F42" s="16">
        <v>1.11</v>
      </c>
      <c r="G42" s="27">
        <v>1959.28</v>
      </c>
      <c r="H42" s="27">
        <v>1367.5</v>
      </c>
      <c r="I42" s="27">
        <v>591.7800000000007</v>
      </c>
    </row>
    <row r="43" spans="1:9" ht="12.75">
      <c r="A43" s="1">
        <v>7</v>
      </c>
      <c r="B43" s="2">
        <v>3</v>
      </c>
      <c r="C43" s="2"/>
      <c r="D43" s="15">
        <v>49</v>
      </c>
      <c r="E43" s="15">
        <v>85.5</v>
      </c>
      <c r="F43" s="16">
        <v>0.28</v>
      </c>
      <c r="G43" s="27">
        <v>1331.4</v>
      </c>
      <c r="H43" s="27">
        <v>877.5</v>
      </c>
      <c r="I43" s="27">
        <v>453.9</v>
      </c>
    </row>
    <row r="44" spans="1:9" ht="12.75">
      <c r="A44" s="1">
        <v>4</v>
      </c>
      <c r="B44" s="2">
        <v>2</v>
      </c>
      <c r="C44" s="2"/>
      <c r="D44" s="15">
        <v>49</v>
      </c>
      <c r="E44" s="15">
        <v>61.9</v>
      </c>
      <c r="F44" s="16">
        <v>-0.7</v>
      </c>
      <c r="G44" s="27">
        <v>1302.4470000000001</v>
      </c>
      <c r="H44" s="27">
        <v>877.5</v>
      </c>
      <c r="I44" s="27">
        <v>424.9470000000001</v>
      </c>
    </row>
    <row r="45" spans="1:9" ht="12.75">
      <c r="A45" s="1">
        <v>11</v>
      </c>
      <c r="B45" s="2">
        <v>2</v>
      </c>
      <c r="C45" s="2"/>
      <c r="D45" s="15">
        <v>45</v>
      </c>
      <c r="E45" s="15">
        <v>63.65</v>
      </c>
      <c r="F45" s="16">
        <v>1</v>
      </c>
      <c r="G45" s="27">
        <v>1018.28</v>
      </c>
      <c r="H45" s="27">
        <v>807.5</v>
      </c>
      <c r="I45" s="27">
        <v>210.78</v>
      </c>
    </row>
    <row r="46" spans="1:9" ht="12.75">
      <c r="A46" s="36">
        <v>2</v>
      </c>
      <c r="B46" s="37">
        <v>3</v>
      </c>
      <c r="C46" s="37"/>
      <c r="D46" s="38">
        <v>46</v>
      </c>
      <c r="E46" s="38">
        <v>36.1</v>
      </c>
      <c r="F46" s="39">
        <v>0.93</v>
      </c>
      <c r="G46" s="40">
        <v>817</v>
      </c>
      <c r="H46" s="40">
        <v>825</v>
      </c>
      <c r="I46" s="40">
        <v>-8</v>
      </c>
    </row>
    <row r="47" spans="1:9" ht="12.75">
      <c r="A47" s="36">
        <v>1</v>
      </c>
      <c r="B47" s="37">
        <v>1</v>
      </c>
      <c r="C47" s="37"/>
      <c r="D47" s="38">
        <v>77</v>
      </c>
      <c r="E47" s="38">
        <v>76</v>
      </c>
      <c r="F47" s="39">
        <v>0.21</v>
      </c>
      <c r="G47" s="40">
        <v>1272.5</v>
      </c>
      <c r="H47" s="40">
        <v>1367.5</v>
      </c>
      <c r="I47" s="40">
        <v>-95</v>
      </c>
    </row>
    <row r="48" spans="1:9" ht="12.75">
      <c r="A48" s="36">
        <v>10</v>
      </c>
      <c r="B48" s="37">
        <v>2</v>
      </c>
      <c r="C48" s="37"/>
      <c r="D48" s="38">
        <v>45</v>
      </c>
      <c r="E48" s="38">
        <v>108</v>
      </c>
      <c r="F48" s="39">
        <v>0.7</v>
      </c>
      <c r="G48" s="40">
        <v>689.5</v>
      </c>
      <c r="H48" s="40">
        <v>807.5</v>
      </c>
      <c r="I48" s="40">
        <v>-118</v>
      </c>
    </row>
    <row r="49" spans="1:9" ht="12.75">
      <c r="A49" s="36">
        <v>8</v>
      </c>
      <c r="B49" s="37">
        <v>2</v>
      </c>
      <c r="C49" s="37"/>
      <c r="D49" s="38">
        <v>45</v>
      </c>
      <c r="E49" s="38">
        <v>37.75</v>
      </c>
      <c r="F49" s="39">
        <v>0.08000000000000007</v>
      </c>
      <c r="G49" s="40">
        <v>630.7625</v>
      </c>
      <c r="H49" s="40">
        <v>807.5</v>
      </c>
      <c r="I49" s="40">
        <v>-176.7375</v>
      </c>
    </row>
    <row r="50" spans="1:9" ht="13.5" thickBot="1">
      <c r="A50" s="36">
        <v>3</v>
      </c>
      <c r="B50" s="37">
        <v>4</v>
      </c>
      <c r="C50" s="41"/>
      <c r="D50" s="42">
        <v>46</v>
      </c>
      <c r="E50" s="42">
        <v>6.649999999999977</v>
      </c>
      <c r="F50" s="43">
        <v>0.9300000000000006</v>
      </c>
      <c r="G50" s="44">
        <v>620.35</v>
      </c>
      <c r="H50" s="40">
        <v>825</v>
      </c>
      <c r="I50" s="44">
        <v>-204.65</v>
      </c>
    </row>
    <row r="51" spans="1:10" ht="13.5" thickTop="1">
      <c r="A51" s="67" t="s">
        <v>3</v>
      </c>
      <c r="B51" s="67"/>
      <c r="C51" s="67"/>
      <c r="D51" s="83">
        <f>SUM(D39:D50)</f>
        <v>656</v>
      </c>
      <c r="E51" s="83">
        <f>SUM(E39:E50)</f>
        <v>866.95</v>
      </c>
      <c r="F51" s="85"/>
      <c r="G51" s="83">
        <f>SUM(G39:G50)</f>
        <v>15756.757000000001</v>
      </c>
      <c r="H51" s="83">
        <f>SUM(H39:H50)</f>
        <v>11720</v>
      </c>
      <c r="I51" s="83">
        <f>SUM(I39:I50)</f>
        <v>4036.757</v>
      </c>
      <c r="J51" s="22"/>
    </row>
    <row r="52" spans="1:9" ht="12.75">
      <c r="A52" s="66" t="s">
        <v>10</v>
      </c>
      <c r="B52" s="86">
        <f>AVERAGE(B39:B50)</f>
        <v>3</v>
      </c>
      <c r="C52" s="66"/>
      <c r="D52" s="77">
        <f aca="true" t="shared" si="1" ref="D52:I52">AVERAGE(D39:D50)</f>
        <v>54.666666666666664</v>
      </c>
      <c r="E52" s="77">
        <f t="shared" si="1"/>
        <v>72.24583333333334</v>
      </c>
      <c r="F52" s="87">
        <f t="shared" si="1"/>
        <v>0.8650000000000002</v>
      </c>
      <c r="G52" s="88">
        <f t="shared" si="1"/>
        <v>1313.0630833333335</v>
      </c>
      <c r="H52" s="89">
        <f t="shared" si="1"/>
        <v>976.6666666666666</v>
      </c>
      <c r="I52" s="89">
        <f t="shared" si="1"/>
        <v>336.39641666666665</v>
      </c>
    </row>
    <row r="54" ht="12.75">
      <c r="A54" s="46" t="s">
        <v>68</v>
      </c>
    </row>
  </sheetData>
  <sheetProtection/>
  <printOptions/>
  <pageMargins left="0.35433070866141736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&amp;L&amp;D&amp;C&amp;F&amp;R&amp;A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mifaley-haemek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begon</dc:creator>
  <cp:keywords/>
  <dc:description/>
  <cp:lastModifiedBy>begon</cp:lastModifiedBy>
  <cp:lastPrinted>2006-03-12T13:20:21Z</cp:lastPrinted>
  <dcterms:created xsi:type="dcterms:W3CDTF">2006-01-01T06:21:02Z</dcterms:created>
  <dcterms:modified xsi:type="dcterms:W3CDTF">2014-11-01T12:48:35Z</dcterms:modified>
  <cp:category/>
  <cp:version/>
  <cp:contentType/>
  <cp:contentStatus/>
</cp:coreProperties>
</file>