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3.xml" ContentType="application/vnd.openxmlformats-officedocument.themeOverrid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4.xml" ContentType="application/vnd.openxmlformats-officedocument.themeOverrid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she\Documents\תיקיית בני בקר\"/>
    </mc:Choice>
  </mc:AlternateContent>
  <bookViews>
    <workbookView xWindow="-120" yWindow="-120" windowWidth="29040" windowHeight="15840" tabRatio="907" activeTab="1"/>
  </bookViews>
  <sheets>
    <sheet name="גרף 25" sheetId="20760" r:id="rId1"/>
    <sheet name="גרפ 26" sheetId="20761" r:id="rId2"/>
    <sheet name="מחירון חודשי" sheetId="1" r:id="rId3"/>
    <sheet name="יבוא" sheetId="20752" r:id="rId4"/>
    <sheet name="טבלת השוואה" sheetId="3108" r:id="rId5"/>
    <sheet name="גרף 2020" sheetId="20755" r:id="rId6"/>
    <sheet name="רק הגרף" sheetId="20754" r:id="rId7"/>
    <sheet name="גרף 22" sheetId="20756" r:id="rId8"/>
    <sheet name="גרף 23" sheetId="20758" r:id="rId9"/>
    <sheet name="גרף 24" sheetId="20759" r:id="rId10"/>
    <sheet name="התפלגות מחיר לפי  סיווג  " sheetId="20748" r:id="rId11"/>
    <sheet name="התפלגות ראשים לפי סיווג" sheetId="20749" r:id="rId12"/>
    <sheet name="גרפים" sheetId="20750" r:id="rId13"/>
    <sheet name="טבלת כמויות" sheetId="20757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OLE_LINK1" localSheetId="2">'מחירון חודשי'!$B$26</definedName>
    <definedName name="_xlnm.Print_Area" localSheetId="12">גרפים!$A$1:$I$82</definedName>
    <definedName name="_xlnm.Print_Area" localSheetId="10">'התפלגות מחיר לפי  סיווג  '!$A$2:$J$128</definedName>
    <definedName name="_xlnm.Print_Area" localSheetId="11">'התפלגות ראשים לפי סיווג'!$A$1:$K$128</definedName>
    <definedName name="_xlnm.Print_Area" localSheetId="4">'טבלת השוואה'!$B$1:$AT$62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20757" l="1"/>
  <c r="C8" i="20757"/>
  <c r="D8" i="20757"/>
  <c r="E8" i="20757"/>
  <c r="F8" i="20757"/>
  <c r="G8" i="20757"/>
  <c r="H8" i="20757"/>
  <c r="I8" i="20757"/>
  <c r="J8" i="20757"/>
  <c r="K8" i="20757"/>
  <c r="L8" i="20757"/>
  <c r="M8" i="20757"/>
  <c r="N8" i="20757"/>
  <c r="A9" i="20757"/>
  <c r="B9" i="20757"/>
  <c r="C9" i="20757"/>
  <c r="D9" i="20757"/>
  <c r="E9" i="20757"/>
  <c r="F9" i="20757"/>
  <c r="G9" i="20757"/>
  <c r="H9" i="20757"/>
  <c r="I9" i="20757"/>
  <c r="J9" i="20757"/>
  <c r="K9" i="20757"/>
  <c r="L9" i="20757"/>
  <c r="M9" i="20757"/>
  <c r="N9" i="20757"/>
  <c r="A10" i="20757"/>
  <c r="B10" i="20757"/>
  <c r="C10" i="20757"/>
  <c r="D10" i="20757"/>
  <c r="E10" i="20757"/>
  <c r="F10" i="20757"/>
  <c r="G10" i="20757"/>
  <c r="H10" i="20757"/>
  <c r="I10" i="20757"/>
  <c r="J10" i="20757"/>
  <c r="K10" i="20757"/>
  <c r="L10" i="20757"/>
  <c r="M10" i="20757"/>
  <c r="N10" i="20757"/>
  <c r="A11" i="20757"/>
  <c r="B11" i="20757"/>
  <c r="C11" i="20757"/>
  <c r="D11" i="20757"/>
  <c r="E11" i="20757"/>
  <c r="F11" i="20757"/>
  <c r="G11" i="20757"/>
  <c r="H11" i="20757"/>
  <c r="I11" i="20757"/>
  <c r="J11" i="20757"/>
  <c r="K11" i="20757"/>
  <c r="L11" i="20757"/>
  <c r="M11" i="20757"/>
  <c r="N11" i="20757"/>
  <c r="A12" i="20757"/>
  <c r="B12" i="20757"/>
  <c r="C12" i="20757"/>
  <c r="D12" i="20757"/>
  <c r="E12" i="20757"/>
  <c r="F12" i="20757"/>
  <c r="G12" i="20757"/>
  <c r="H12" i="20757"/>
  <c r="I12" i="20757"/>
  <c r="J12" i="20757"/>
  <c r="K12" i="20757"/>
  <c r="L12" i="20757"/>
  <c r="M12" i="20757"/>
  <c r="N12" i="20757"/>
  <c r="A1" i="20757"/>
  <c r="B1" i="20757"/>
  <c r="C1" i="20757"/>
  <c r="D1" i="20757"/>
  <c r="E1" i="20757"/>
  <c r="F1" i="20757"/>
  <c r="G1" i="20757"/>
  <c r="H1" i="20757"/>
  <c r="I1" i="20757"/>
  <c r="J1" i="20757"/>
  <c r="K1" i="20757"/>
  <c r="L1" i="20757"/>
  <c r="M1" i="20757"/>
  <c r="N1" i="20757"/>
  <c r="A2" i="20757"/>
  <c r="B2" i="20757"/>
  <c r="C2" i="20757"/>
  <c r="D2" i="20757"/>
  <c r="E2" i="20757"/>
  <c r="F2" i="20757"/>
  <c r="G2" i="20757"/>
  <c r="H2" i="20757"/>
  <c r="I2" i="20757"/>
  <c r="J2" i="20757"/>
  <c r="K2" i="20757"/>
  <c r="L2" i="20757"/>
  <c r="M2" i="20757"/>
  <c r="N2" i="20757"/>
  <c r="A3" i="20757"/>
  <c r="B3" i="20757"/>
  <c r="C3" i="20757"/>
  <c r="D3" i="20757"/>
  <c r="E3" i="20757"/>
  <c r="F3" i="20757"/>
  <c r="G3" i="20757"/>
  <c r="H3" i="20757"/>
  <c r="I3" i="20757"/>
  <c r="J3" i="20757"/>
  <c r="K3" i="20757"/>
  <c r="L3" i="20757"/>
  <c r="M3" i="20757"/>
  <c r="N3" i="20757"/>
  <c r="A4" i="20757"/>
  <c r="B4" i="20757"/>
  <c r="C4" i="20757"/>
  <c r="D4" i="20757"/>
  <c r="E4" i="20757"/>
  <c r="F4" i="20757"/>
  <c r="G4" i="20757"/>
  <c r="H4" i="20757"/>
  <c r="I4" i="20757"/>
  <c r="J4" i="20757"/>
  <c r="K4" i="20757"/>
  <c r="L4" i="20757"/>
  <c r="M4" i="20757"/>
  <c r="N4" i="20757"/>
  <c r="A5" i="20757"/>
  <c r="B5" i="20757"/>
  <c r="C5" i="20757"/>
  <c r="D5" i="20757"/>
  <c r="E5" i="20757"/>
  <c r="F5" i="20757"/>
  <c r="G5" i="20757"/>
  <c r="H5" i="20757"/>
  <c r="I5" i="20757"/>
  <c r="J5" i="20757"/>
  <c r="K5" i="20757"/>
  <c r="L5" i="20757"/>
  <c r="M5" i="20757"/>
  <c r="N5" i="20757"/>
  <c r="J30" i="3108" l="1"/>
  <c r="K126" i="20749" l="1"/>
  <c r="I127" i="20749"/>
  <c r="I128" i="20748" s="1"/>
  <c r="H127" i="20749"/>
  <c r="H128" i="20748" s="1"/>
  <c r="G127" i="20749"/>
  <c r="G128" i="20748" s="1"/>
  <c r="F127" i="20749"/>
  <c r="F128" i="20748" s="1"/>
  <c r="E127" i="20749"/>
  <c r="E128" i="20748" s="1"/>
  <c r="D127" i="20749"/>
  <c r="D128" i="20748" s="1"/>
  <c r="C127" i="20749"/>
  <c r="C128" i="20748" s="1"/>
  <c r="B127" i="20749"/>
  <c r="B128" i="20748" s="1"/>
  <c r="J125" i="20749"/>
  <c r="K125" i="20749" s="1"/>
  <c r="J124" i="20749"/>
  <c r="K124" i="20749" s="1"/>
  <c r="J123" i="20749"/>
  <c r="K123" i="20749" s="1"/>
  <c r="J122" i="20749"/>
  <c r="K122" i="20749" s="1"/>
  <c r="J121" i="20749"/>
  <c r="K121" i="20749" s="1"/>
  <c r="J120" i="20749"/>
  <c r="K120" i="20749" s="1"/>
  <c r="J119" i="20749"/>
  <c r="K119" i="20749" s="1"/>
  <c r="J118" i="20749"/>
  <c r="K118" i="20749" s="1"/>
  <c r="J117" i="20749"/>
  <c r="K117" i="20749" s="1"/>
  <c r="J116" i="20749"/>
  <c r="J115" i="20749"/>
  <c r="J126" i="20748"/>
  <c r="J125" i="20748"/>
  <c r="J124" i="20748"/>
  <c r="J123" i="20748"/>
  <c r="J122" i="20748"/>
  <c r="J121" i="20748"/>
  <c r="J120" i="20748"/>
  <c r="J119" i="20748"/>
  <c r="J118" i="20748"/>
  <c r="J117" i="20748"/>
  <c r="J116" i="20748"/>
  <c r="J115" i="20748"/>
  <c r="J102" i="20748"/>
  <c r="J103" i="20748"/>
  <c r="J104" i="20748"/>
  <c r="J105" i="20748"/>
  <c r="J106" i="20748"/>
  <c r="J107" i="20748"/>
  <c r="J108" i="20748"/>
  <c r="J109" i="20748"/>
  <c r="J110" i="20748"/>
  <c r="J111" i="20748"/>
  <c r="J112" i="20748"/>
  <c r="J101" i="20748"/>
  <c r="I127" i="20748"/>
  <c r="H127" i="20748"/>
  <c r="G127" i="20748"/>
  <c r="F127" i="20748"/>
  <c r="E127" i="20748"/>
  <c r="D127" i="20748"/>
  <c r="C127" i="20748"/>
  <c r="B127" i="20748"/>
  <c r="I113" i="20748"/>
  <c r="H113" i="20748"/>
  <c r="G113" i="20748"/>
  <c r="F113" i="20748"/>
  <c r="E113" i="20748"/>
  <c r="D113" i="20748"/>
  <c r="C113" i="20748"/>
  <c r="B113" i="20748"/>
  <c r="J99" i="20748"/>
  <c r="I99" i="20748"/>
  <c r="H99" i="20748"/>
  <c r="G99" i="20748"/>
  <c r="F99" i="20748"/>
  <c r="E99" i="20748"/>
  <c r="D99" i="20748"/>
  <c r="C99" i="20748"/>
  <c r="B99" i="20748"/>
  <c r="J113" i="20748" l="1"/>
  <c r="J127" i="20749"/>
  <c r="K115" i="20749" s="1"/>
  <c r="J127" i="20748"/>
  <c r="F128" i="20749" l="1"/>
  <c r="H128" i="20749"/>
  <c r="E128" i="20749"/>
  <c r="D128" i="20749"/>
  <c r="I128" i="20749"/>
  <c r="C128" i="20749"/>
  <c r="G128" i="20749"/>
  <c r="B128" i="20749"/>
  <c r="J128" i="20748"/>
  <c r="J128" i="20749" l="1"/>
  <c r="K116" i="20749" s="1"/>
  <c r="J111" i="20749"/>
  <c r="AQ13" i="3108"/>
  <c r="J110" i="20749" l="1"/>
  <c r="J109" i="20749"/>
  <c r="J108" i="20749"/>
  <c r="AQ9" i="3108"/>
  <c r="J107" i="20749" l="1"/>
  <c r="D12" i="1"/>
  <c r="J106" i="20749"/>
  <c r="J105" i="20749"/>
  <c r="AQ6" i="3108"/>
  <c r="J104" i="20749"/>
  <c r="J103" i="20749"/>
  <c r="AI5" i="3108"/>
  <c r="J102" i="20749" l="1"/>
  <c r="AQ4" i="3108"/>
  <c r="J101" i="20749" l="1"/>
  <c r="I113" i="20749" l="1"/>
  <c r="I114" i="20748" s="1"/>
  <c r="H113" i="20749"/>
  <c r="H114" i="20748" s="1"/>
  <c r="G113" i="20749"/>
  <c r="G114" i="20748" s="1"/>
  <c r="F113" i="20749"/>
  <c r="F114" i="20748" s="1"/>
  <c r="E113" i="20749"/>
  <c r="E114" i="20748" s="1"/>
  <c r="D113" i="20749"/>
  <c r="D114" i="20748" s="1"/>
  <c r="C113" i="20749"/>
  <c r="C114" i="20748" s="1"/>
  <c r="B113" i="20749"/>
  <c r="B114" i="20748" s="1"/>
  <c r="J113" i="20749"/>
  <c r="J114" i="20748" s="1"/>
  <c r="U30" i="3108"/>
  <c r="I30" i="3108"/>
  <c r="AS3" i="3108"/>
  <c r="AH14" i="3108"/>
  <c r="AR14" i="3108" s="1"/>
  <c r="AH12" i="3108"/>
  <c r="AQ12" i="3108" s="1"/>
  <c r="AH11" i="3108"/>
  <c r="AQ11" i="3108" s="1"/>
  <c r="AH10" i="3108"/>
  <c r="AQ10" i="3108" s="1"/>
  <c r="AH8" i="3108"/>
  <c r="AQ8" i="3108" s="1"/>
  <c r="AH7" i="3108"/>
  <c r="AQ7" i="3108" s="1"/>
  <c r="AH5" i="3108"/>
  <c r="AQ5" i="3108" s="1"/>
  <c r="AH3" i="3108"/>
  <c r="AQ3" i="3108" s="1"/>
  <c r="U15" i="3108"/>
  <c r="U31" i="3108" s="1"/>
  <c r="T15" i="3108"/>
  <c r="AS4" i="3108"/>
  <c r="AS5" i="3108"/>
  <c r="AS6" i="3108"/>
  <c r="AS7" i="3108"/>
  <c r="AS8" i="3108"/>
  <c r="AS9" i="3108"/>
  <c r="AS10" i="3108"/>
  <c r="AS11" i="3108"/>
  <c r="AS12" i="3108"/>
  <c r="AS13" i="3108"/>
  <c r="AS14" i="3108"/>
  <c r="AR4" i="3108"/>
  <c r="AR6" i="3108"/>
  <c r="AR9" i="3108"/>
  <c r="AT9" i="3108" s="1"/>
  <c r="AR13" i="3108"/>
  <c r="J15" i="3108"/>
  <c r="J31" i="3108" s="1"/>
  <c r="AR10" i="3108" l="1"/>
  <c r="AR12" i="3108"/>
  <c r="AT13" i="3108"/>
  <c r="AT12" i="3108"/>
  <c r="AR7" i="3108"/>
  <c r="K110" i="20749"/>
  <c r="K111" i="20749"/>
  <c r="AR8" i="3108"/>
  <c r="AT8" i="3108" s="1"/>
  <c r="K108" i="20749"/>
  <c r="K109" i="20749"/>
  <c r="AT10" i="3108"/>
  <c r="AR11" i="3108"/>
  <c r="AT11" i="3108" s="1"/>
  <c r="AT4" i="3108"/>
  <c r="AR3" i="3108"/>
  <c r="AT3" i="3108" s="1"/>
  <c r="AT7" i="3108"/>
  <c r="AT6" i="3108"/>
  <c r="AR5" i="3108"/>
  <c r="AT5" i="3108" s="1"/>
  <c r="K106" i="20749"/>
  <c r="K107" i="20749"/>
  <c r="K105" i="20749"/>
  <c r="K103" i="20749"/>
  <c r="K101" i="20749"/>
  <c r="K104" i="20749"/>
  <c r="K102" i="20749"/>
  <c r="C114" i="20749"/>
  <c r="G114" i="20749"/>
  <c r="E114" i="20749"/>
  <c r="I114" i="20749"/>
  <c r="B114" i="20749"/>
  <c r="F114" i="20749"/>
  <c r="D114" i="20749"/>
  <c r="H114" i="20749"/>
  <c r="J98" i="20749"/>
  <c r="J114" i="20749" l="1"/>
  <c r="J97" i="20749" l="1"/>
  <c r="J96" i="20749" l="1"/>
  <c r="J95" i="20749" l="1"/>
  <c r="J94" i="20749" l="1"/>
  <c r="J93" i="20749" l="1"/>
  <c r="J92" i="20749" l="1"/>
  <c r="J91" i="20749" l="1"/>
  <c r="J90" i="20749" l="1"/>
  <c r="J89" i="20749" l="1"/>
  <c r="J88" i="20749" l="1"/>
  <c r="J87" i="20749" l="1"/>
  <c r="AR15" i="3108" l="1"/>
  <c r="I99" i="20749"/>
  <c r="I100" i="20748" s="1"/>
  <c r="H99" i="20749"/>
  <c r="H100" i="20748" s="1"/>
  <c r="G99" i="20749"/>
  <c r="G100" i="20748" s="1"/>
  <c r="F99" i="20749"/>
  <c r="F100" i="20748" s="1"/>
  <c r="E99" i="20749"/>
  <c r="E100" i="20748" s="1"/>
  <c r="D99" i="20749"/>
  <c r="D100" i="20748" s="1"/>
  <c r="C99" i="20749"/>
  <c r="C100" i="20748" s="1"/>
  <c r="B99" i="20749"/>
  <c r="B100" i="20748" s="1"/>
  <c r="T30" i="3108"/>
  <c r="AR30" i="3108"/>
  <c r="AI30" i="3108"/>
  <c r="AQ30" i="3108"/>
  <c r="AS30" i="3108"/>
  <c r="AT30" i="3108"/>
  <c r="AQ15" i="3108"/>
  <c r="I15" i="3108"/>
  <c r="I31" i="3108" s="1"/>
  <c r="M15" i="3108"/>
  <c r="N15" i="3108"/>
  <c r="O15" i="3108"/>
  <c r="O31" i="3108" s="1"/>
  <c r="P15" i="3108"/>
  <c r="P31" i="3108" s="1"/>
  <c r="Q15" i="3108"/>
  <c r="S15" i="3108"/>
  <c r="AC15" i="3108"/>
  <c r="AD15" i="3108"/>
  <c r="AI15" i="3108"/>
  <c r="G15" i="3108"/>
  <c r="F15" i="3108"/>
  <c r="J84" i="20749"/>
  <c r="J83" i="20749"/>
  <c r="J82" i="20749"/>
  <c r="J81" i="20749"/>
  <c r="J80" i="20749"/>
  <c r="J79" i="20749"/>
  <c r="J78" i="20749"/>
  <c r="J77" i="20749"/>
  <c r="AH15" i="3108"/>
  <c r="J76" i="20749"/>
  <c r="J75" i="20749"/>
  <c r="J74" i="20749"/>
  <c r="I85" i="20749"/>
  <c r="H85" i="20749"/>
  <c r="G85" i="20749"/>
  <c r="F85" i="20749"/>
  <c r="E85" i="20749"/>
  <c r="D85" i="20749"/>
  <c r="C85" i="20749"/>
  <c r="B85" i="20749"/>
  <c r="J73" i="20749"/>
  <c r="AF13" i="3108"/>
  <c r="AE12" i="3108"/>
  <c r="AE11" i="3108"/>
  <c r="AE9" i="3108"/>
  <c r="AF8" i="3108"/>
  <c r="S30" i="3108"/>
  <c r="G30" i="3108"/>
  <c r="J70" i="20749"/>
  <c r="J3" i="20749"/>
  <c r="J4" i="20749"/>
  <c r="J5" i="20749"/>
  <c r="J6" i="20749"/>
  <c r="J7" i="20749"/>
  <c r="J8" i="20749"/>
  <c r="J9" i="20749"/>
  <c r="J10" i="20749"/>
  <c r="J11" i="20749"/>
  <c r="J12" i="20749"/>
  <c r="J13" i="20749"/>
  <c r="J14" i="20749"/>
  <c r="B15" i="20749"/>
  <c r="C15" i="20749"/>
  <c r="D15" i="20749"/>
  <c r="E15" i="20749"/>
  <c r="F15" i="20749"/>
  <c r="G15" i="20749"/>
  <c r="H15" i="20749"/>
  <c r="I15" i="20749"/>
  <c r="J17" i="20749"/>
  <c r="J18" i="20749"/>
  <c r="J19" i="20749"/>
  <c r="J20" i="20749"/>
  <c r="J21" i="20749"/>
  <c r="J22" i="20749"/>
  <c r="J23" i="20749"/>
  <c r="J24" i="20749"/>
  <c r="J25" i="20749"/>
  <c r="J26" i="20749"/>
  <c r="J27" i="20749"/>
  <c r="J28" i="20749"/>
  <c r="B29" i="20749"/>
  <c r="C29" i="20749"/>
  <c r="D29" i="20749"/>
  <c r="E29" i="20749"/>
  <c r="F29" i="20749"/>
  <c r="G29" i="20749"/>
  <c r="H29" i="20749"/>
  <c r="I29" i="20749"/>
  <c r="J31" i="20749"/>
  <c r="J32" i="20749"/>
  <c r="J33" i="20749"/>
  <c r="J34" i="20749"/>
  <c r="J35" i="20749"/>
  <c r="J36" i="20749"/>
  <c r="J37" i="20749"/>
  <c r="J38" i="20749"/>
  <c r="J39" i="20749"/>
  <c r="H40" i="20749"/>
  <c r="H43" i="20749" s="1"/>
  <c r="I40" i="20749"/>
  <c r="J41" i="20749"/>
  <c r="J42" i="20749"/>
  <c r="B43" i="20749"/>
  <c r="C43" i="20749"/>
  <c r="D43" i="20749"/>
  <c r="E43" i="20749"/>
  <c r="F43" i="20749"/>
  <c r="G43" i="20749"/>
  <c r="J45" i="20749"/>
  <c r="J46" i="20749"/>
  <c r="J47" i="20749"/>
  <c r="J48" i="20749"/>
  <c r="J49" i="20749"/>
  <c r="J50" i="20749"/>
  <c r="J51" i="20749"/>
  <c r="J52" i="20749"/>
  <c r="J53" i="20749"/>
  <c r="J54" i="20749"/>
  <c r="J55" i="20749"/>
  <c r="J56" i="20749"/>
  <c r="B57" i="20749"/>
  <c r="C57" i="20749"/>
  <c r="D57" i="20749"/>
  <c r="E57" i="20749"/>
  <c r="F57" i="20749"/>
  <c r="G57" i="20749"/>
  <c r="H57" i="20749"/>
  <c r="I57" i="20749"/>
  <c r="J59" i="20749"/>
  <c r="J60" i="20749"/>
  <c r="J61" i="20749"/>
  <c r="J62" i="20749"/>
  <c r="J63" i="20749"/>
  <c r="J64" i="20749"/>
  <c r="J65" i="20749"/>
  <c r="J66" i="20749"/>
  <c r="J67" i="20749"/>
  <c r="J68" i="20749"/>
  <c r="J69" i="20749"/>
  <c r="B71" i="20749"/>
  <c r="C71" i="20749"/>
  <c r="D71" i="20749"/>
  <c r="E71" i="20749"/>
  <c r="F71" i="20749"/>
  <c r="G71" i="20749"/>
  <c r="H71" i="20749"/>
  <c r="I71" i="20749"/>
  <c r="B15" i="3108"/>
  <c r="C15" i="3108"/>
  <c r="D15" i="3108"/>
  <c r="D31" i="3108" s="1"/>
  <c r="E15" i="3108"/>
  <c r="E31" i="3108" s="1"/>
  <c r="B30" i="3108"/>
  <c r="C30" i="3108"/>
  <c r="D30" i="3108"/>
  <c r="E30" i="3108"/>
  <c r="F30" i="3108"/>
  <c r="M30" i="3108"/>
  <c r="N30" i="3108"/>
  <c r="O30" i="3108"/>
  <c r="P30" i="3108"/>
  <c r="Q30" i="3108"/>
  <c r="AH30" i="3108"/>
  <c r="J99" i="20749"/>
  <c r="K87" i="20749" s="1"/>
  <c r="J40" i="20749" l="1"/>
  <c r="J43" i="20749" s="1"/>
  <c r="J100" i="20748"/>
  <c r="AF15" i="3108"/>
  <c r="AE15" i="3108"/>
  <c r="J57" i="20749"/>
  <c r="K51" i="20749" s="1"/>
  <c r="J15" i="20749"/>
  <c r="K5" i="20749" s="1"/>
  <c r="J71" i="20749"/>
  <c r="G72" i="20749" s="1"/>
  <c r="I43" i="20749"/>
  <c r="J29" i="20749"/>
  <c r="B16" i="20749" s="1"/>
  <c r="J85" i="20749"/>
  <c r="K98" i="20749"/>
  <c r="K97" i="20749"/>
  <c r="K96" i="20749"/>
  <c r="K95" i="20749"/>
  <c r="K94" i="20749"/>
  <c r="K93" i="20749"/>
  <c r="K92" i="20749"/>
  <c r="K91" i="20749"/>
  <c r="K90" i="20749"/>
  <c r="K89" i="20749"/>
  <c r="K88" i="20749"/>
  <c r="I58" i="20749"/>
  <c r="H100" i="20749"/>
  <c r="C100" i="20749"/>
  <c r="AS15" i="3108"/>
  <c r="D100" i="20749"/>
  <c r="I100" i="20749"/>
  <c r="G100" i="20749"/>
  <c r="F100" i="20749"/>
  <c r="E100" i="20749"/>
  <c r="B100" i="20749"/>
  <c r="AT15" i="3108"/>
  <c r="K50" i="20749" l="1"/>
  <c r="K56" i="20749"/>
  <c r="F58" i="20749"/>
  <c r="K47" i="20749"/>
  <c r="K53" i="20749"/>
  <c r="K70" i="20749"/>
  <c r="K7" i="20749"/>
  <c r="K10" i="20749"/>
  <c r="H72" i="20749"/>
  <c r="K28" i="20749"/>
  <c r="C72" i="20749"/>
  <c r="K21" i="20749"/>
  <c r="E16" i="20749"/>
  <c r="I16" i="20749"/>
  <c r="K62" i="20749"/>
  <c r="K60" i="20749"/>
  <c r="K63" i="20749"/>
  <c r="K68" i="20749"/>
  <c r="K20" i="20749"/>
  <c r="E30" i="20749"/>
  <c r="F16" i="20749"/>
  <c r="K69" i="20749"/>
  <c r="B72" i="20749"/>
  <c r="K64" i="20749"/>
  <c r="K66" i="20749"/>
  <c r="G16" i="20749"/>
  <c r="E72" i="20749"/>
  <c r="K18" i="20749"/>
  <c r="I30" i="20749"/>
  <c r="K22" i="20749"/>
  <c r="K61" i="20749"/>
  <c r="F72" i="20749"/>
  <c r="K67" i="20749"/>
  <c r="K48" i="20749"/>
  <c r="K65" i="20749"/>
  <c r="B30" i="20749"/>
  <c r="H16" i="20749"/>
  <c r="K17" i="20749"/>
  <c r="G30" i="20749"/>
  <c r="K11" i="20749"/>
  <c r="E58" i="20749"/>
  <c r="K45" i="20749"/>
  <c r="H58" i="20749"/>
  <c r="K6" i="20749"/>
  <c r="K49" i="20749"/>
  <c r="D58" i="20749"/>
  <c r="G58" i="20749"/>
  <c r="K26" i="20749"/>
  <c r="K23" i="20749"/>
  <c r="K12" i="20749"/>
  <c r="H30" i="20749"/>
  <c r="K19" i="20749"/>
  <c r="D30" i="20749"/>
  <c r="K4" i="20749"/>
  <c r="C58" i="20749"/>
  <c r="K59" i="20749"/>
  <c r="B58" i="20749"/>
  <c r="K46" i="20749"/>
  <c r="K55" i="20749"/>
  <c r="C30" i="20749"/>
  <c r="C16" i="20749"/>
  <c r="D16" i="20749"/>
  <c r="K3" i="20749"/>
  <c r="K52" i="20749"/>
  <c r="D72" i="20749"/>
  <c r="K9" i="20749"/>
  <c r="K14" i="20749"/>
  <c r="K27" i="20749"/>
  <c r="K25" i="20749"/>
  <c r="F30" i="20749"/>
  <c r="K13" i="20749"/>
  <c r="K8" i="20749"/>
  <c r="I72" i="20749"/>
  <c r="K54" i="20749"/>
  <c r="K24" i="20749"/>
  <c r="B86" i="20749"/>
  <c r="F86" i="20749"/>
  <c r="G86" i="20749"/>
  <c r="K84" i="20749"/>
  <c r="K82" i="20749"/>
  <c r="E86" i="20749"/>
  <c r="D86" i="20749"/>
  <c r="I86" i="20749"/>
  <c r="C86" i="20749"/>
  <c r="K81" i="20749"/>
  <c r="K79" i="20749"/>
  <c r="K78" i="20749"/>
  <c r="K76" i="20749"/>
  <c r="K74" i="20749"/>
  <c r="H44" i="20749"/>
  <c r="C44" i="20749"/>
  <c r="K35" i="20749"/>
  <c r="K41" i="20749"/>
  <c r="K34" i="20749"/>
  <c r="K33" i="20749"/>
  <c r="K37" i="20749"/>
  <c r="K32" i="20749"/>
  <c r="K36" i="20749"/>
  <c r="E44" i="20749"/>
  <c r="K31" i="20749"/>
  <c r="F44" i="20749"/>
  <c r="I44" i="20749"/>
  <c r="B44" i="20749"/>
  <c r="K39" i="20749"/>
  <c r="D44" i="20749"/>
  <c r="K42" i="20749"/>
  <c r="G44" i="20749"/>
  <c r="K38" i="20749"/>
  <c r="K83" i="20749"/>
  <c r="K80" i="20749"/>
  <c r="K73" i="20749"/>
  <c r="K40" i="20749"/>
  <c r="K77" i="20749"/>
  <c r="K75" i="20749"/>
  <c r="H86" i="20749"/>
</calcChain>
</file>

<file path=xl/sharedStrings.xml><?xml version="1.0" encoding="utf-8"?>
<sst xmlns="http://schemas.openxmlformats.org/spreadsheetml/2006/main" count="447" uniqueCount="231">
  <si>
    <t>להלן מחירון מומלץ ליונקים ומבכירות, אנא ראו מחירון זה כהמלצה בלבד וכבסיס לכל עיסקה</t>
  </si>
  <si>
    <t>עגל ש/ל בן שבוע</t>
  </si>
  <si>
    <t>עגלה ש/ל בת שבוע</t>
  </si>
  <si>
    <t>תאומים</t>
  </si>
  <si>
    <t>עגלה הרה 6 חודשים</t>
  </si>
  <si>
    <t>חודש קודם</t>
  </si>
  <si>
    <t>ינואר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</si>
  <si>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</si>
  <si>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</si>
  <si>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</si>
  <si>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</si>
  <si>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</si>
  <si>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</si>
  <si>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</si>
  <si>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</si>
  <si>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</si>
  <si>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</si>
  <si>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</si>
  <si>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פרות</t>
  </si>
  <si>
    <t>עגלים ש / ל</t>
  </si>
  <si>
    <t>הפרש</t>
  </si>
  <si>
    <t>אחרים</t>
  </si>
  <si>
    <t>סה"כ</t>
  </si>
  <si>
    <t>ממוצע רגיל</t>
  </si>
  <si>
    <t>ממוצע משוקלל</t>
  </si>
  <si>
    <t>לכ'</t>
  </si>
  <si>
    <t>מרכז הרפת</t>
  </si>
  <si>
    <t>שלום רב!</t>
  </si>
  <si>
    <t xml:space="preserve"> מחירון בני בקר  לחודש</t>
  </si>
  <si>
    <t>עגלה בת 7</t>
  </si>
  <si>
    <t>ועוד ימי כלכלה מדף כחול</t>
  </si>
  <si>
    <t>או חוזה הנעשים בשטח</t>
  </si>
  <si>
    <t>פרות ט+</t>
  </si>
  <si>
    <t>פרות ט+ט</t>
  </si>
  <si>
    <t>פרות ט</t>
  </si>
  <si>
    <t>פרות ט-</t>
  </si>
  <si>
    <t xml:space="preserve">ממחיר יחיד </t>
  </si>
  <si>
    <t>עגל שפי</t>
  </si>
  <si>
    <t>עגלה שפי</t>
  </si>
  <si>
    <t>עגל מונבליאר</t>
  </si>
  <si>
    <t>עגלה מונבליאר</t>
  </si>
  <si>
    <t>שימו לב לשינוי בנוסח</t>
  </si>
  <si>
    <t>עגל בלו בלגי</t>
  </si>
  <si>
    <t>עגלה בלו בלגי</t>
  </si>
  <si>
    <t>פרות 09</t>
  </si>
  <si>
    <t>עגלים 09</t>
  </si>
  <si>
    <t>שינוי מחודש קודם מופיע באדום</t>
  </si>
  <si>
    <t>פרות 10</t>
  </si>
  <si>
    <t>עגלים 10</t>
  </si>
  <si>
    <t>10</t>
  </si>
  <si>
    <t>2010</t>
  </si>
  <si>
    <t>ממחיר עגלה הרה 6 חודשים</t>
  </si>
  <si>
    <t>למרות כל הכתוב, לפני כל עיסקה חד פעמית בעיקר מכירת עגלות הרות ופרות לחלב מומלץ ליצור קשר עם אנשי בני בקר.</t>
  </si>
  <si>
    <t>פרות 11</t>
  </si>
  <si>
    <t>עגלים 11</t>
  </si>
  <si>
    <t>11</t>
  </si>
  <si>
    <t>2011</t>
  </si>
  <si>
    <t>פרה לחלב לחידוש</t>
  </si>
  <si>
    <t>פרה לחלב לחידוש - להתיעץ עם המסווגים</t>
  </si>
  <si>
    <t>נוסחת תשלום לעגל גמול</t>
  </si>
  <si>
    <t>אין כאן שום התיחסות לאיכות / משקל העגל</t>
  </si>
  <si>
    <t>הנוסחה החדשה תהיה</t>
  </si>
  <si>
    <t>אנו בודקים שינוי בנוסחת השתלום עבור עגל גמול</t>
  </si>
  <si>
    <t>המחיר כיום מחושב לפי נוסחה שלוקחת בחשבון את מחיר הבסיס + תוספת סיכון  6% על מחיר הבסיס + ימי כלכלה מגיל 7 ימים</t>
  </si>
  <si>
    <t>אותו בסיס חישוב אך מותנה לעגל (בן 60 יום) במשקל 80 - 75 ק"ג + פרס / קנס על כל 1 ק"ג יותר או פחות בגובה 1 יום כלכלה</t>
  </si>
  <si>
    <t>אבקש התיחסות מכל מי שעדיין לא התיחס ורוצה להשמיע דעתו</t>
  </si>
  <si>
    <t>1/10</t>
  </si>
  <si>
    <t>1/11</t>
  </si>
  <si>
    <t>1/12</t>
  </si>
  <si>
    <t>2/10</t>
  </si>
  <si>
    <t>3/10</t>
  </si>
  <si>
    <t>4/10</t>
  </si>
  <si>
    <t>5/10</t>
  </si>
  <si>
    <t>פרות 12</t>
  </si>
  <si>
    <t>עגלים 12</t>
  </si>
  <si>
    <t>12</t>
  </si>
  <si>
    <t>2012</t>
  </si>
  <si>
    <t>המלטה 1 ט+</t>
  </si>
  <si>
    <t>המלטה 1 ט+ט</t>
  </si>
  <si>
    <t>המלטה 1 ט</t>
  </si>
  <si>
    <t>המלטה 1 ט-</t>
  </si>
  <si>
    <t>6/10</t>
  </si>
  <si>
    <t>7/10</t>
  </si>
  <si>
    <t>8/10</t>
  </si>
  <si>
    <t>9/10</t>
  </si>
  <si>
    <t>11/10</t>
  </si>
  <si>
    <t>12/10</t>
  </si>
  <si>
    <t>9/11</t>
  </si>
  <si>
    <t>10/10</t>
  </si>
  <si>
    <t>2/12</t>
  </si>
  <si>
    <t>2/11</t>
  </si>
  <si>
    <t>3/11</t>
  </si>
  <si>
    <t>4/11</t>
  </si>
  <si>
    <t>5/11</t>
  </si>
  <si>
    <t>6/11</t>
  </si>
  <si>
    <t>7/11</t>
  </si>
  <si>
    <t>8/11</t>
  </si>
  <si>
    <t>10/11</t>
  </si>
  <si>
    <t>11/11</t>
  </si>
  <si>
    <t>12/11</t>
  </si>
  <si>
    <t>3/12</t>
  </si>
  <si>
    <t>4/12</t>
  </si>
  <si>
    <t>9/12</t>
  </si>
  <si>
    <t>10/12</t>
  </si>
  <si>
    <t>11/12</t>
  </si>
  <si>
    <t>12/12</t>
  </si>
  <si>
    <t>מסה"כ</t>
  </si>
  <si>
    <t>חדש / שנה</t>
  </si>
  <si>
    <t>התפלגות יציאת ראשים עפ"י סיווג</t>
  </si>
  <si>
    <t>אחוז חודשי</t>
  </si>
  <si>
    <t>1/09</t>
  </si>
  <si>
    <t>2/09</t>
  </si>
  <si>
    <t>3/09</t>
  </si>
  <si>
    <t>4/09</t>
  </si>
  <si>
    <t>5/09</t>
  </si>
  <si>
    <t>6/09</t>
  </si>
  <si>
    <t>7/09</t>
  </si>
  <si>
    <t>8/09</t>
  </si>
  <si>
    <t>9/09</t>
  </si>
  <si>
    <t>10/09</t>
  </si>
  <si>
    <t>11/09</t>
  </si>
  <si>
    <t>12/09</t>
  </si>
  <si>
    <t>אתר בני בקר</t>
  </si>
  <si>
    <t>שם משתמש:</t>
  </si>
  <si>
    <t>סיסמה:</t>
  </si>
  <si>
    <t>קוד הרפת בספר העדר</t>
  </si>
  <si>
    <t>אין יותר משלוח תוצאות מכרז - כל מורשה יכול להכנס ולמשוך את התוצאות כולל היסטוריה</t>
  </si>
  <si>
    <t>פרות 13</t>
  </si>
  <si>
    <t>13</t>
  </si>
  <si>
    <t>2013</t>
  </si>
  <si>
    <t>1/13</t>
  </si>
  <si>
    <t>2/13</t>
  </si>
  <si>
    <t>3/13</t>
  </si>
  <si>
    <t>4/13</t>
  </si>
  <si>
    <t>5/13</t>
  </si>
  <si>
    <t>6/13</t>
  </si>
  <si>
    <t>7/13</t>
  </si>
  <si>
    <t>8/13</t>
  </si>
  <si>
    <t>9/13</t>
  </si>
  <si>
    <t>10/13</t>
  </si>
  <si>
    <t>11/13</t>
  </si>
  <si>
    <t>12/13</t>
  </si>
  <si>
    <t>http://bnei-bakar.co.il/</t>
  </si>
  <si>
    <t>דרך האתר ניתן לקבל את תוצאות המכרז</t>
  </si>
  <si>
    <t>5/12</t>
  </si>
  <si>
    <t>6/12</t>
  </si>
  <si>
    <t>7/12</t>
  </si>
  <si>
    <t>8/12</t>
  </si>
  <si>
    <t>פרות 14</t>
  </si>
  <si>
    <t>עגלים 14</t>
  </si>
  <si>
    <t>1/14</t>
  </si>
  <si>
    <t>2/14</t>
  </si>
  <si>
    <t>3/14</t>
  </si>
  <si>
    <t>4/14</t>
  </si>
  <si>
    <t>5/14</t>
  </si>
  <si>
    <t>6/14</t>
  </si>
  <si>
    <t>7/14</t>
  </si>
  <si>
    <t>8/14</t>
  </si>
  <si>
    <t>9/14</t>
  </si>
  <si>
    <t>10/14</t>
  </si>
  <si>
    <t>11/14</t>
  </si>
  <si>
    <t>12/14</t>
  </si>
  <si>
    <t>15</t>
  </si>
  <si>
    <t>פרות 15</t>
  </si>
  <si>
    <t>עגלים 15</t>
  </si>
  <si>
    <t>2015</t>
  </si>
  <si>
    <t>1/15</t>
  </si>
  <si>
    <t>2/15</t>
  </si>
  <si>
    <t>3/15</t>
  </si>
  <si>
    <t>4/15</t>
  </si>
  <si>
    <t>5/15</t>
  </si>
  <si>
    <t>6/15</t>
  </si>
  <si>
    <t>7/15</t>
  </si>
  <si>
    <t>8/15</t>
  </si>
  <si>
    <t>9/15</t>
  </si>
  <si>
    <t>10/15</t>
  </si>
  <si>
    <t>11/15</t>
  </si>
  <si>
    <t>12/15</t>
  </si>
  <si>
    <t>פרות 16</t>
  </si>
  <si>
    <t>עגלים 16</t>
  </si>
  <si>
    <t>16</t>
  </si>
  <si>
    <t>2016</t>
  </si>
  <si>
    <t>עגלים 13</t>
  </si>
  <si>
    <t>1/16</t>
  </si>
  <si>
    <t>2/16</t>
  </si>
  <si>
    <t>3/16</t>
  </si>
  <si>
    <t>4/16</t>
  </si>
  <si>
    <t>5/16</t>
  </si>
  <si>
    <t>6/16</t>
  </si>
  <si>
    <t>7/16</t>
  </si>
  <si>
    <t>8/16</t>
  </si>
  <si>
    <t>9/16</t>
  </si>
  <si>
    <t>10/16</t>
  </si>
  <si>
    <t>11/16</t>
  </si>
  <si>
    <t>12/16</t>
  </si>
  <si>
    <t>התפלגות מחיר(₪ לקג") עפ"י סיווג</t>
  </si>
  <si>
    <t>פרות 17</t>
  </si>
  <si>
    <t>עגלים 17</t>
  </si>
  <si>
    <t>1/17</t>
  </si>
  <si>
    <t>2/17</t>
  </si>
  <si>
    <t>3/17</t>
  </si>
  <si>
    <t>4/17</t>
  </si>
  <si>
    <t>5/17</t>
  </si>
  <si>
    <t>6/17</t>
  </si>
  <si>
    <t>7/17</t>
  </si>
  <si>
    <t>8/17</t>
  </si>
  <si>
    <t>9/17</t>
  </si>
  <si>
    <t>10/17</t>
  </si>
  <si>
    <t>11/17</t>
  </si>
  <si>
    <t>12/17</t>
  </si>
  <si>
    <r>
      <t xml:space="preserve">תוספת למחיר </t>
    </r>
    <r>
      <rPr>
        <u/>
        <sz val="14"/>
        <color indexed="12"/>
        <rFont val="Arial (Hebrew)"/>
        <family val="2"/>
        <charset val="177"/>
      </rPr>
      <t>עגל ש/ל</t>
    </r>
  </si>
  <si>
    <r>
      <t xml:space="preserve">שינוי זה בה להדגיש שמחיר עגלות שפי. מונבליאר ובלו בלגי הוא תוספת של אחוזים למחיר </t>
    </r>
    <r>
      <rPr>
        <b/>
        <u/>
        <sz val="14"/>
        <rFont val="Arial (Hebrew)"/>
        <charset val="177"/>
      </rPr>
      <t>עגל ש/ל</t>
    </r>
    <r>
      <rPr>
        <sz val="14"/>
        <rFont val="Arial (Hebrew)"/>
        <family val="2"/>
        <charset val="177"/>
      </rPr>
      <t xml:space="preserve"> (ולא עגלה)</t>
    </r>
  </si>
  <si>
    <t>17</t>
  </si>
  <si>
    <t>פרות 18</t>
  </si>
  <si>
    <t>עגלים 18</t>
  </si>
  <si>
    <t>פרות 19</t>
  </si>
  <si>
    <t>עגלים 19</t>
  </si>
  <si>
    <t>פרות 20</t>
  </si>
  <si>
    <t>עגלים 20</t>
  </si>
  <si>
    <t>פרות 21</t>
  </si>
  <si>
    <t>עגלים 21</t>
  </si>
  <si>
    <t>פרות 22</t>
  </si>
  <si>
    <t>עגלים 22</t>
  </si>
  <si>
    <t>פרות 23</t>
  </si>
  <si>
    <t>עגלים 23</t>
  </si>
  <si>
    <t>פרות 24</t>
  </si>
  <si>
    <t>עגלים 24</t>
  </si>
  <si>
    <t>פרות25</t>
  </si>
  <si>
    <t>עגלים 25</t>
  </si>
  <si>
    <t>פרות 26</t>
  </si>
  <si>
    <t>עגלים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</si>
</sst>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0.0%"/>
    <numFmt numFmtId="168" formatCode="d\-mmm\-yy"/>
    <numFmt numFmtId="169" formatCode="mmmm\ d\,\ yyyy"/>
    <numFmt numFmtId="170" formatCode="&quot;₪&quot;\ #,##0"/>
    <numFmt numFmtId="171" formatCode="_(* #,##0.0_);_(* \(#,##0.0\);_(* &quot;-&quot;??_);_(@_)"/>
  </numFmts>
  <fonts count="24" x14ac:knownFonts="1">
    <font>
      <sz val="10"/>
      <name val="Arial"/>
      <charset val="177"/>
    </font>
    <font>
      <sz val="10"/>
      <name val="Arial"/>
      <family val="2"/>
    </font>
    <font>
      <sz val="10"/>
      <name val="Arial (Hebrew)"/>
      <family val="2"/>
      <charset val="177"/>
    </font>
    <font>
      <u/>
      <sz val="14"/>
      <name val="Arial (Hebrew)"/>
      <family val="2"/>
      <charset val="177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4"/>
      <name val="Arial"/>
      <family val="2"/>
    </font>
    <font>
      <sz val="10"/>
      <color rgb="FF002060"/>
      <name val="Arial (Hebrew)"/>
      <family val="2"/>
      <charset val="177"/>
    </font>
    <font>
      <u/>
      <sz val="10"/>
      <color rgb="FF002060"/>
      <name val="Arial (Hebrew)"/>
      <family val="2"/>
      <charset val="177"/>
    </font>
    <font>
      <sz val="10"/>
      <color rgb="FF002060"/>
      <name val="Arial"/>
      <family val="2"/>
    </font>
    <font>
      <sz val="14"/>
      <name val="Arial (Hebrew)"/>
      <family val="2"/>
      <charset val="177"/>
    </font>
    <font>
      <b/>
      <sz val="14"/>
      <name val="Arial (Hebrew)"/>
      <charset val="177"/>
    </font>
    <font>
      <sz val="14"/>
      <color indexed="12"/>
      <name val="Arial (Hebrew)"/>
      <family val="2"/>
      <charset val="177"/>
    </font>
    <font>
      <sz val="14"/>
      <color theme="1"/>
      <name val="Arial (Hebrew)"/>
      <family val="2"/>
      <charset val="177"/>
    </font>
    <font>
      <u/>
      <sz val="14"/>
      <color indexed="12"/>
      <name val="Arial (Hebrew)"/>
      <family val="2"/>
      <charset val="177"/>
    </font>
    <font>
      <b/>
      <sz val="14"/>
      <color theme="6" tint="-0.499984740745262"/>
      <name val="Arial (Hebrew)"/>
      <charset val="177"/>
    </font>
    <font>
      <b/>
      <u/>
      <sz val="14"/>
      <name val="Arial (Hebrew)"/>
      <charset val="177"/>
    </font>
    <font>
      <sz val="14"/>
      <color indexed="10"/>
      <name val="Arial (Hebrew)"/>
      <family val="2"/>
      <charset val="177"/>
    </font>
    <font>
      <b/>
      <u/>
      <sz val="14"/>
      <color theme="3"/>
      <name val="Arial (Hebrew)"/>
      <charset val="177"/>
    </font>
    <font>
      <b/>
      <sz val="14"/>
      <color theme="3"/>
      <name val="Arial (Hebrew)"/>
      <charset val="177"/>
    </font>
    <font>
      <u/>
      <sz val="14"/>
      <color indexed="12"/>
      <name val="Arial"/>
      <family val="2"/>
    </font>
    <font>
      <b/>
      <u/>
      <sz val="14"/>
      <color rgb="FFFF0000"/>
      <name val="Arial (Hebrew)"/>
      <charset val="177"/>
    </font>
    <font>
      <sz val="14"/>
      <color rgb="FFFF0000"/>
      <name val="Arial (Hebrew)"/>
      <charset val="177"/>
    </font>
    <font>
      <b/>
      <u/>
      <sz val="20"/>
      <color indexed="10"/>
      <name val="Arial (Hebrew)"/>
      <charset val="177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2" fillId="0" borderId="0" xfId="0" applyFont="1"/>
    <xf numFmtId="166" fontId="0" fillId="0" borderId="1" xfId="1" applyNumberFormat="1" applyFont="1" applyBorder="1"/>
    <xf numFmtId="165" fontId="0" fillId="0" borderId="1" xfId="1" applyFont="1" applyBorder="1"/>
    <xf numFmtId="49" fontId="4" fillId="0" borderId="1" xfId="1" applyNumberFormat="1" applyFont="1" applyBorder="1" applyAlignment="1">
      <alignment horizontal="center"/>
    </xf>
    <xf numFmtId="49" fontId="0" fillId="0" borderId="0" xfId="0" applyNumberFormat="1"/>
    <xf numFmtId="49" fontId="6" fillId="0" borderId="0" xfId="0" applyNumberFormat="1" applyFont="1"/>
    <xf numFmtId="165" fontId="4" fillId="0" borderId="1" xfId="1" applyFont="1" applyBorder="1" applyAlignment="1">
      <alignment horizontal="center" wrapText="1" shrinkToFit="1"/>
    </xf>
    <xf numFmtId="165" fontId="0" fillId="0" borderId="1" xfId="1" applyFont="1" applyBorder="1" applyAlignment="1">
      <alignment horizontal="center" wrapText="1" shrinkToFit="1"/>
    </xf>
    <xf numFmtId="166" fontId="4" fillId="0" borderId="1" xfId="1" applyNumberFormat="1" applyFont="1" applyBorder="1" applyAlignment="1">
      <alignment horizontal="center" wrapText="1" shrinkToFit="1"/>
    </xf>
    <xf numFmtId="166" fontId="0" fillId="0" borderId="1" xfId="1" applyNumberFormat="1" applyFont="1" applyBorder="1" applyAlignment="1">
      <alignment horizontal="center" wrapText="1" shrinkToFit="1"/>
    </xf>
    <xf numFmtId="167" fontId="0" fillId="0" borderId="1" xfId="3" applyNumberFormat="1" applyFont="1" applyBorder="1" applyAlignment="1">
      <alignment horizontal="center" wrapText="1" shrinkToFit="1"/>
    </xf>
    <xf numFmtId="0" fontId="4" fillId="0" borderId="1" xfId="0" applyFont="1" applyBorder="1" applyAlignment="1">
      <alignment horizontal="center" wrapText="1" shrinkToFit="1"/>
    </xf>
    <xf numFmtId="0" fontId="0" fillId="0" borderId="1" xfId="0" applyBorder="1" applyAlignment="1">
      <alignment horizontal="center" wrapText="1" shrinkToFit="1"/>
    </xf>
    <xf numFmtId="49" fontId="1" fillId="0" borderId="1" xfId="1" applyNumberFormat="1" applyBorder="1" applyAlignment="1">
      <alignment horizontal="center"/>
    </xf>
    <xf numFmtId="165" fontId="7" fillId="0" borderId="1" xfId="1" applyFont="1" applyBorder="1"/>
    <xf numFmtId="166" fontId="7" fillId="0" borderId="1" xfId="1" applyNumberFormat="1" applyFont="1" applyBorder="1"/>
    <xf numFmtId="165" fontId="7" fillId="4" borderId="1" xfId="1" applyFont="1" applyFill="1" applyBorder="1"/>
    <xf numFmtId="165" fontId="7" fillId="4" borderId="3" xfId="1" applyFont="1" applyFill="1" applyBorder="1"/>
    <xf numFmtId="166" fontId="7" fillId="2" borderId="4" xfId="1" applyNumberFormat="1" applyFont="1" applyFill="1" applyBorder="1"/>
    <xf numFmtId="9" fontId="7" fillId="0" borderId="4" xfId="3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9" fontId="8" fillId="4" borderId="5" xfId="0" quotePrefix="1" applyNumberFormat="1" applyFont="1" applyFill="1" applyBorder="1" applyAlignment="1">
      <alignment horizontal="center" shrinkToFit="1"/>
    </xf>
    <xf numFmtId="49" fontId="8" fillId="4" borderId="5" xfId="0" quotePrefix="1" applyNumberFormat="1" applyFont="1" applyFill="1" applyBorder="1" applyAlignment="1">
      <alignment horizontal="center"/>
    </xf>
    <xf numFmtId="49" fontId="8" fillId="4" borderId="5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wrapText="1" shrinkToFit="1"/>
    </xf>
    <xf numFmtId="49" fontId="9" fillId="4" borderId="1" xfId="1" applyNumberFormat="1" applyFont="1" applyFill="1" applyBorder="1" applyAlignment="1">
      <alignment horizontal="center"/>
    </xf>
    <xf numFmtId="165" fontId="9" fillId="4" borderId="1" xfId="1" applyFont="1" applyFill="1" applyBorder="1" applyAlignment="1">
      <alignment horizontal="center" wrapText="1" shrinkToFit="1"/>
    </xf>
    <xf numFmtId="49" fontId="9" fillId="4" borderId="1" xfId="0" applyNumberFormat="1" applyFont="1" applyFill="1" applyBorder="1" applyAlignment="1">
      <alignment horizontal="center" wrapText="1" shrinkToFit="1"/>
    </xf>
    <xf numFmtId="166" fontId="9" fillId="4" borderId="1" xfId="1" applyNumberFormat="1" applyFont="1" applyFill="1" applyBorder="1" applyAlignment="1">
      <alignment horizontal="center" wrapText="1" shrinkToFit="1"/>
    </xf>
    <xf numFmtId="9" fontId="9" fillId="4" borderId="1" xfId="3" applyFont="1" applyFill="1" applyBorder="1" applyAlignment="1">
      <alignment horizontal="center" wrapText="1" shrinkToFit="1"/>
    </xf>
    <xf numFmtId="167" fontId="9" fillId="4" borderId="1" xfId="3" applyNumberFormat="1" applyFont="1" applyFill="1" applyBorder="1" applyAlignment="1">
      <alignment horizontal="center" wrapText="1" shrinkToFit="1"/>
    </xf>
    <xf numFmtId="2" fontId="0" fillId="0" borderId="0" xfId="0" applyNumberFormat="1"/>
    <xf numFmtId="49" fontId="8" fillId="4" borderId="5" xfId="0" quotePrefix="1" applyNumberFormat="1" applyFont="1" applyFill="1" applyBorder="1" applyAlignment="1">
      <alignment horizontal="right"/>
    </xf>
    <xf numFmtId="166" fontId="7" fillId="4" borderId="1" xfId="1" applyNumberFormat="1" applyFont="1" applyFill="1" applyBorder="1"/>
    <xf numFmtId="49" fontId="8" fillId="4" borderId="2" xfId="0" applyNumberFormat="1" applyFont="1" applyFill="1" applyBorder="1" applyAlignment="1">
      <alignment horizontal="center"/>
    </xf>
    <xf numFmtId="166" fontId="7" fillId="3" borderId="1" xfId="1" applyNumberFormat="1" applyFont="1" applyFill="1" applyBorder="1"/>
    <xf numFmtId="49" fontId="8" fillId="4" borderId="5" xfId="0" quotePrefix="1" applyNumberFormat="1" applyFont="1" applyFill="1" applyBorder="1"/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/>
    <xf numFmtId="168" fontId="10" fillId="0" borderId="0" xfId="0" applyNumberFormat="1" applyFont="1"/>
    <xf numFmtId="0" fontId="3" fillId="0" borderId="0" xfId="0" applyFont="1"/>
    <xf numFmtId="0" fontId="10" fillId="0" borderId="0" xfId="0" quotePrefix="1" applyFont="1" applyAlignment="1">
      <alignment horizontal="right"/>
    </xf>
    <xf numFmtId="0" fontId="11" fillId="0" borderId="0" xfId="0" applyFont="1"/>
    <xf numFmtId="17" fontId="3" fillId="0" borderId="0" xfId="0" applyNumberFormat="1" applyFont="1" applyAlignment="1">
      <alignment horizontal="right"/>
    </xf>
    <xf numFmtId="170" fontId="13" fillId="5" borderId="0" xfId="2" applyNumberFormat="1" applyFont="1" applyFill="1"/>
    <xf numFmtId="170" fontId="10" fillId="0" borderId="0" xfId="2" applyNumberFormat="1" applyFont="1"/>
    <xf numFmtId="0" fontId="12" fillId="0" borderId="0" xfId="0" applyFont="1"/>
    <xf numFmtId="9" fontId="10" fillId="0" borderId="0" xfId="3" applyFont="1"/>
    <xf numFmtId="0" fontId="12" fillId="0" borderId="0" xfId="0" applyFon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9" fontId="15" fillId="0" borderId="0" xfId="3" applyFont="1"/>
    <xf numFmtId="49" fontId="15" fillId="0" borderId="0" xfId="0" applyNumberFormat="1" applyFont="1" applyAlignment="1">
      <alignment horizontal="right"/>
    </xf>
    <xf numFmtId="0" fontId="16" fillId="0" borderId="0" xfId="0" applyFont="1"/>
    <xf numFmtId="0" fontId="17" fillId="0" borderId="0" xfId="0" applyFont="1"/>
    <xf numFmtId="0" fontId="11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20" fillId="0" borderId="0" xfId="4" applyFont="1" applyAlignment="1" applyProtection="1">
      <alignment horizontal="right"/>
    </xf>
    <xf numFmtId="0" fontId="21" fillId="0" borderId="0" xfId="0" applyFont="1"/>
    <xf numFmtId="0" fontId="22" fillId="0" borderId="0" xfId="0" applyFont="1"/>
    <xf numFmtId="169" fontId="23" fillId="0" borderId="0" xfId="0" applyNumberFormat="1" applyFont="1" applyAlignment="1">
      <alignment horizontal="center"/>
    </xf>
    <xf numFmtId="1" fontId="23" fillId="0" borderId="0" xfId="1" applyNumberFormat="1" applyFont="1"/>
    <xf numFmtId="49" fontId="7" fillId="4" borderId="6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165" fontId="7" fillId="4" borderId="0" xfId="1" applyFont="1" applyFill="1"/>
    <xf numFmtId="166" fontId="7" fillId="2" borderId="0" xfId="1" applyNumberFormat="1" applyFont="1" applyFill="1"/>
    <xf numFmtId="9" fontId="7" fillId="0" borderId="0" xfId="3" applyFont="1"/>
    <xf numFmtId="171" fontId="7" fillId="0" borderId="1" xfId="1" applyNumberFormat="1" applyFont="1" applyBorder="1"/>
    <xf numFmtId="165" fontId="7" fillId="0" borderId="1" xfId="1" applyNumberFormat="1" applyFont="1" applyBorder="1"/>
    <xf numFmtId="0" fontId="12" fillId="0" borderId="0" xfId="0" applyFont="1" applyAlignment="1">
      <alignment horizontal="right"/>
    </xf>
    <xf numFmtId="0" fontId="19" fillId="0" borderId="0" xfId="0" applyFont="1" applyAlignment="1">
      <alignment horizontal="right" wrapText="1"/>
    </xf>
    <xf numFmtId="49" fontId="12" fillId="0" borderId="0" xfId="0" quotePrefix="1" applyNumberFormat="1" applyFont="1" applyAlignment="1">
      <alignment horizontal="right"/>
    </xf>
    <xf numFmtId="49" fontId="12" fillId="0" borderId="0" xfId="0" applyNumberFormat="1" applyFont="1" applyAlignment="1">
      <alignment horizontal="right"/>
    </xf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49" fontId="7" fillId="4" borderId="2" xfId="0" applyNumberFormat="1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Percent" xfId="3" builtinId="5"/>
    <cellStyle name="היפר-קישור" xfId="4" builtinId="8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DFFF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BDBDB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EDFFED"/>
      <rgbColor rgb="00FFFF99"/>
      <rgbColor rgb="00E9F2FB"/>
      <rgbColor rgb="00EAFDFE"/>
      <rgbColor rgb="00EFDFFF"/>
      <rgbColor rgb="00E3E3E3"/>
      <rgbColor rgb="003366FF"/>
      <rgbColor rgb="0033CCCC"/>
      <rgbColor rgb="00339933"/>
      <rgbColor rgb="00FCE6DC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גרף מחירים   2023-2025</a:t>
            </a:r>
          </a:p>
        </c:rich>
      </c:tx>
      <c:layout>
        <c:manualLayout>
          <c:xMode val="edge"/>
          <c:yMode val="edge"/>
          <c:x val="0.28167177062979548"/>
          <c:y val="2.2061944990624759E-2"/>
        </c:manualLayout>
      </c:layout>
      <c:overlay val="0"/>
      <c:spPr>
        <a:solidFill>
          <a:srgbClr val="FFC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4520346484839536E-2"/>
          <c:y val="0.11011280811105194"/>
          <c:w val="0.93999883347914848"/>
          <c:h val="0.76558599279294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'טבלת השוואה'!$X$17</c:f>
              <c:strCache>
                <c:ptCount val="1"/>
                <c:pt idx="0">
                  <c:v>פרות 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'טבלת השוואה'!$X$18:$X$29</c:f>
              <c:numCache>
                <c:formatCode>_(* #,##0.00_);_(* \(#,##0.00\);_(* "-"??_);_(@_)</c:formatCode>
                <c:ptCount val="12"/>
                <c:pt idx="0" formatCode="_(* #,##0.0_);_(* \(#,##0.0\);_(* &quot;-&quot;??_);_(@_)">
                  <c:v>8.02</c:v>
                </c:pt>
                <c:pt idx="1">
                  <c:v>9.02</c:v>
                </c:pt>
                <c:pt idx="2">
                  <c:v>9.4700000000000006</c:v>
                </c:pt>
                <c:pt idx="3">
                  <c:v>9.4</c:v>
                </c:pt>
                <c:pt idx="4">
                  <c:v>9.7899999999999991</c:v>
                </c:pt>
                <c:pt idx="5">
                  <c:v>10.16</c:v>
                </c:pt>
                <c:pt idx="6">
                  <c:v>9.7799999999999994</c:v>
                </c:pt>
                <c:pt idx="7">
                  <c:v>10.210000000000001</c:v>
                </c:pt>
                <c:pt idx="8">
                  <c:v>9.82</c:v>
                </c:pt>
                <c:pt idx="9">
                  <c:v>8.8800000000000008</c:v>
                </c:pt>
                <c:pt idx="10">
                  <c:v>9.09</c:v>
                </c:pt>
                <c:pt idx="11">
                  <c:v>10.029999999999999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B54B-4992-9284-E196132428FD}"/>
            </c:ext>
          </c:extLst>
        </c:ser>
        <c:ser>
          <c:idx val="1"/>
          <c:order val="1"/>
          <c:tx>
            <c:strRef>
              <c:f>'טבלת השוואה'!$Y$17</c:f>
              <c:strCache>
                <c:ptCount val="1"/>
                <c:pt idx="0">
                  <c:v>פרות 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'טבלת השוואה'!$Y$18:$Y$29</c:f>
              <c:numCache>
                <c:formatCode>_(* #,##0.00_);_(* \(#,##0.00\);_(* "-"??_);_(@_)</c:formatCode>
                <c:ptCount val="12"/>
                <c:pt idx="0" formatCode="_(* #,##0.0_);_(* \(#,##0.0\);_(* &quot;-&quot;??_);_(@_)">
                  <c:v>10.54</c:v>
                </c:pt>
                <c:pt idx="1">
                  <c:v>10.46</c:v>
                </c:pt>
                <c:pt idx="2">
                  <c:v>10.69</c:v>
                </c:pt>
                <c:pt idx="3">
                  <c:v>10.79</c:v>
                </c:pt>
                <c:pt idx="4">
                  <c:v>11.44</c:v>
                </c:pt>
                <c:pt idx="5">
                  <c:v>11.2</c:v>
                </c:pt>
                <c:pt idx="6">
                  <c:v>11.14</c:v>
                </c:pt>
                <c:pt idx="7">
                  <c:v>10.81</c:v>
                </c:pt>
                <c:pt idx="8">
                  <c:v>10.77</c:v>
                </c:pt>
                <c:pt idx="9">
                  <c:v>10.67</c:v>
                </c:pt>
                <c:pt idx="10">
                  <c:v>10.83</c:v>
                </c:pt>
                <c:pt idx="11">
                  <c:v>11.05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0-4294-A7DD-54A0807C3FC1}"/>
            </c:ext>
          </c:extLst>
        </c:ser>
        <c:ser>
          <c:idx val="2"/>
          <c:order val="2"/>
          <c:tx>
            <c:strRef>
              <c:f>'טבלת השוואה'!$Z$17</c:f>
              <c:strCache>
                <c:ptCount val="1"/>
                <c:pt idx="0">
                  <c:v>פרות25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'טבלת השוואה'!$Z$18:$Z$29</c:f>
              <c:numCache>
                <c:formatCode>_(* #,##0.00_);_(* \(#,##0.00\);_(* "-"??_);_(@_)</c:formatCode>
                <c:ptCount val="12"/>
                <c:pt idx="0" formatCode="_(* #,##0.0_);_(* \(#,##0.0\);_(* &quot;-&quot;??_);_(@_)">
                  <c:v>11.67</c:v>
                </c:pt>
                <c:pt idx="1">
                  <c:v>11.43</c:v>
                </c:pt>
                <c:pt idx="2">
                  <c:v>11.44</c:v>
                </c:pt>
                <c:pt idx="3">
                  <c:v>11.72</c:v>
                </c:pt>
                <c:pt idx="4">
                  <c:v>12.68</c:v>
                </c:pt>
                <c:pt idx="5">
                  <c:v>12.78</c:v>
                </c:pt>
                <c:pt idx="6">
                  <c:v>13.34</c:v>
                </c:pt>
                <c:pt idx="7">
                  <c:v>13.22</c:v>
                </c:pt>
                <c:pt idx="8">
                  <c:v>13.29</c:v>
                </c:pt>
                <c:pt idx="9">
                  <c:v>12.88</c:v>
                </c:pt>
                <c:pt idx="10">
                  <c:v>12.58</c:v>
                </c:pt>
                <c:pt idx="11">
                  <c:v>12.27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10-4294-A7DD-54A0807C3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128960"/>
        <c:axId val="115138944"/>
        <c:extLst/>
      </c:barChart>
      <c:lineChart>
        <c:grouping val="standard"/>
        <c:varyColors val="0"/>
        <c:ser>
          <c:idx val="3"/>
          <c:order val="3"/>
          <c:tx>
            <c:strRef>
              <c:f>'טבלת השוואה'!$AM$17</c:f>
              <c:strCache>
                <c:ptCount val="1"/>
                <c:pt idx="0">
                  <c:v>עגלים 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'טבלת השוואה'!$AM$18:$AM$29</c:f>
              <c:numCache>
                <c:formatCode>_(* #,##0.0_);_(* \(#,##0.0\);_(* "-"??_);_(@_)</c:formatCode>
                <c:ptCount val="12"/>
                <c:pt idx="0">
                  <c:v>12.7</c:v>
                </c:pt>
                <c:pt idx="1">
                  <c:v>12.85</c:v>
                </c:pt>
                <c:pt idx="2" formatCode="_(* #,##0_);_(* \(#,##0\);_(* &quot;-&quot;??_);_(@_)">
                  <c:v>14.25</c:v>
                </c:pt>
                <c:pt idx="3" formatCode="_(* #,##0_);_(* \(#,##0\);_(* &quot;-&quot;??_);_(@_)">
                  <c:v>14.3</c:v>
                </c:pt>
                <c:pt idx="4" formatCode="_(* #,##0_);_(* \(#,##0\);_(* &quot;-&quot;??_);_(@_)">
                  <c:v>15.26</c:v>
                </c:pt>
                <c:pt idx="5" formatCode="_(* #,##0_);_(* \(#,##0\);_(* &quot;-&quot;??_);_(@_)">
                  <c:v>15.43</c:v>
                </c:pt>
                <c:pt idx="6" formatCode="_(* #,##0_);_(* \(#,##0\);_(* &quot;-&quot;??_);_(@_)">
                  <c:v>14.74</c:v>
                </c:pt>
                <c:pt idx="7" formatCode="_(* #,##0_);_(* \(#,##0\);_(* &quot;-&quot;??_);_(@_)">
                  <c:v>15.8</c:v>
                </c:pt>
                <c:pt idx="8" formatCode="_(* #,##0.00_);_(* \(#,##0.00\);_(* &quot;-&quot;??_);_(@_)">
                  <c:v>15.8</c:v>
                </c:pt>
                <c:pt idx="9" formatCode="_(* #,##0_);_(* \(#,##0\);_(* &quot;-&quot;??_);_(@_)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710-4294-A7DD-54A0807C3FC1}"/>
            </c:ext>
          </c:extLst>
        </c:ser>
        <c:ser>
          <c:idx val="4"/>
          <c:order val="4"/>
          <c:tx>
            <c:strRef>
              <c:f>'טבלת השוואה'!$AN$17</c:f>
              <c:strCache>
                <c:ptCount val="1"/>
                <c:pt idx="0">
                  <c:v>עגלים 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'טבלת השוואה'!$AN$18:$AN$29</c:f>
              <c:numCache>
                <c:formatCode>_(* #,##0.0_);_(* \(#,##0.0\);_(* "-"??_);_(@_)</c:formatCode>
                <c:ptCount val="12"/>
                <c:pt idx="0">
                  <c:v>15.3</c:v>
                </c:pt>
                <c:pt idx="1">
                  <c:v>16.7</c:v>
                </c:pt>
                <c:pt idx="2" formatCode="_(* #,##0_);_(* \(#,##0\);_(* &quot;-&quot;??_);_(@_)">
                  <c:v>17</c:v>
                </c:pt>
                <c:pt idx="3" formatCode="_(* #,##0_);_(* \(#,##0\);_(* &quot;-&quot;??_);_(@_)">
                  <c:v>17</c:v>
                </c:pt>
                <c:pt idx="4" formatCode="_(* #,##0_);_(* \(#,##0\);_(* &quot;-&quot;??_);_(@_)">
                  <c:v>18</c:v>
                </c:pt>
                <c:pt idx="5" formatCode="_(* #,##0_);_(* \(#,##0\);_(* &quot;-&quot;??_);_(@_)">
                  <c:v>18.149999999999999</c:v>
                </c:pt>
                <c:pt idx="6" formatCode="_(* #,##0_);_(* \(#,##0\);_(* &quot;-&quot;??_);_(@_)">
                  <c:v>15</c:v>
                </c:pt>
                <c:pt idx="7" formatCode="_(* #,##0_);_(* \(#,##0\);_(* &quot;-&quot;??_);_(@_)">
                  <c:v>15</c:v>
                </c:pt>
                <c:pt idx="8" formatCode="_(* #,##0.00_);_(* \(#,##0.00\);_(* &quot;-&quot;??_);_(@_)">
                  <c:v>15</c:v>
                </c:pt>
                <c:pt idx="9" formatCode="_(* #,##0_);_(* \(#,##0\);_(* &quot;-&quot;??_);_(@_)">
                  <c:v>14.45</c:v>
                </c:pt>
                <c:pt idx="10" formatCode="_(* #,##0_);_(* \(#,##0\);_(* &quot;-&quot;??_);_(@_)">
                  <c:v>16.3</c:v>
                </c:pt>
                <c:pt idx="11" formatCode="_(* #,##0_);_(* \(#,##0\);_(* &quot;-&quot;??_);_(@_)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710-4294-A7DD-54A0807C3FC1}"/>
            </c:ext>
          </c:extLst>
        </c:ser>
        <c:ser>
          <c:idx val="5"/>
          <c:order val="5"/>
          <c:tx>
            <c:strRef>
              <c:f>'טבלת השוואה'!$AO$17</c:f>
              <c:strCache>
                <c:ptCount val="1"/>
                <c:pt idx="0">
                  <c:v>עגלים 25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'טבלת השוואה'!$AO$18:$AO$29</c:f>
              <c:numCache>
                <c:formatCode>_(* #,##0.0_);_(* \(#,##0.0\);_(* "-"??_);_(@_)</c:formatCode>
                <c:ptCount val="12"/>
                <c:pt idx="3" formatCode="_(* #,##0_);_(* \(#,##0\);_(* &quot;-&quot;??_);_(@_)">
                  <c:v>17.559999999999999</c:v>
                </c:pt>
                <c:pt idx="4" formatCode="_(* #,##0_);_(* \(#,##0\);_(* &quot;-&quot;??_);_(@_)">
                  <c:v>18</c:v>
                </c:pt>
                <c:pt idx="5" formatCode="_(* #,##0_);_(* \(#,##0\);_(* &quot;-&quot;??_);_(@_)">
                  <c:v>17.399999999999999</c:v>
                </c:pt>
                <c:pt idx="6" formatCode="_(* #,##0_);_(* \(#,##0\);_(* &quot;-&quot;??_);_(@_)">
                  <c:v>17.88</c:v>
                </c:pt>
                <c:pt idx="8" formatCode="_(* #,##0.00_);_(* \(#,##0.00\);_(* &quot;-&quot;??_);_(@_)">
                  <c:v>18.38</c:v>
                </c:pt>
                <c:pt idx="9" formatCode="_(* #,##0_);_(* \(#,##0\);_(* &quot;-&quot;??_);_(@_)">
                  <c:v>18.53</c:v>
                </c:pt>
                <c:pt idx="11" formatCode="_(* #,##0_);_(* \(#,##0\);_(* &quot;-&quot;??_);_(@_)">
                  <c:v>18.45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710-4294-A7DD-54A0807C3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28960"/>
        <c:axId val="115138944"/>
      </c:lineChart>
      <c:catAx>
        <c:axId val="115128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פרות בעמודות  עגלים בקווים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5.6083801495035265E-2"/>
              <c:y val="0.955512354059190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15138944"/>
        <c:crosses val="autoZero"/>
        <c:auto val="0"/>
        <c:lblAlgn val="ctr"/>
        <c:lblOffset val="100"/>
        <c:noMultiLvlLbl val="0"/>
      </c:catAx>
      <c:valAx>
        <c:axId val="115138944"/>
        <c:scaling>
          <c:orientation val="minMax"/>
          <c:min val="5"/>
        </c:scaling>
        <c:delete val="0"/>
        <c:axPos val="l"/>
        <c:numFmt formatCode="\₪\ 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15128960"/>
        <c:crosses val="autoZero"/>
        <c:crossBetween val="between"/>
        <c:majorUnit val="1"/>
      </c:valAx>
      <c:spPr>
        <a:noFill/>
        <a:ln>
          <a:solidFill>
            <a:sysClr val="windowText" lastClr="000000">
              <a:lumMod val="65000"/>
              <a:lumOff val="35000"/>
            </a:sysClr>
          </a:solidFill>
        </a:ln>
        <a:effectLst/>
      </c:spPr>
    </c:plotArea>
    <c:legend>
      <c:legendPos val="b"/>
      <c:layout>
        <c:manualLayout>
          <c:xMode val="edge"/>
          <c:yMode val="edge"/>
          <c:x val="6.0812586934094547E-2"/>
          <c:y val="0.92045310887863152"/>
          <c:w val="0.91830853496319209"/>
          <c:h val="7.954689112136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>
          <a:lumMod val="65000"/>
          <a:lumOff val="35000"/>
        </a:sys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 alignWithMargins="0">
      <c:oddHeader>&amp;A</c:oddHeader>
      <c:oddFooter>Page &amp;P</c:oddFooter>
    </c:headerFooter>
    <c:pageMargins b="0.39370078740157488" l="0.35433070866141736" r="0.74803149606299768" t="0.98425196850393659" header="0.51181102362204722" footer="0.11811023622047249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גרף מחירים 20223 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0001166520851565E-2"/>
          <c:y val="0.13965558887265983"/>
          <c:w val="0.93999883347914848"/>
          <c:h val="0.684113150113417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'טבלת השוואה'!$V$17</c:f>
              <c:strCache>
                <c:ptCount val="1"/>
                <c:pt idx="0">
                  <c:v>פרות 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'טבלת השוואה'!$V$18:$V$29</c:f>
              <c:numCache>
                <c:formatCode>_(* #,##0.00_);_(* \(#,##0.00\);_(* "-"??_);_(@_)</c:formatCode>
                <c:ptCount val="12"/>
                <c:pt idx="0" formatCode="_(* #,##0.0_);_(* \(#,##0.0\);_(* &quot;-&quot;??_);_(@_)">
                  <c:v>7.66</c:v>
                </c:pt>
                <c:pt idx="1">
                  <c:v>7.88</c:v>
                </c:pt>
                <c:pt idx="2">
                  <c:v>8.77</c:v>
                </c:pt>
                <c:pt idx="3">
                  <c:v>9.3800000000000008</c:v>
                </c:pt>
                <c:pt idx="4">
                  <c:v>9.32</c:v>
                </c:pt>
                <c:pt idx="5">
                  <c:v>9.56</c:v>
                </c:pt>
                <c:pt idx="6">
                  <c:v>9.33</c:v>
                </c:pt>
                <c:pt idx="7">
                  <c:v>9.35</c:v>
                </c:pt>
                <c:pt idx="8">
                  <c:v>9.2100000000000009</c:v>
                </c:pt>
                <c:pt idx="9">
                  <c:v>9.2100000000000009</c:v>
                </c:pt>
                <c:pt idx="10">
                  <c:v>8.5500000000000007</c:v>
                </c:pt>
                <c:pt idx="11">
                  <c:v>8.31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AA41-4786-9924-B26828BDA4EB}"/>
            </c:ext>
          </c:extLst>
        </c:ser>
        <c:ser>
          <c:idx val="1"/>
          <c:order val="1"/>
          <c:tx>
            <c:strRef>
              <c:f>'טבלת השוואה'!$W$17</c:f>
              <c:strCache>
                <c:ptCount val="1"/>
                <c:pt idx="0">
                  <c:v>פרות 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'טבלת השוואה'!$W$18:$W$29</c:f>
              <c:numCache>
                <c:formatCode>_(* #,##0.00_);_(* \(#,##0.00\);_(* "-"??_);_(@_)</c:formatCode>
                <c:ptCount val="12"/>
                <c:pt idx="0" formatCode="_(* #,##0.0_);_(* \(#,##0.0\);_(* &quot;-&quot;??_);_(@_)">
                  <c:v>8.19</c:v>
                </c:pt>
                <c:pt idx="1">
                  <c:v>8.1199999999999992</c:v>
                </c:pt>
                <c:pt idx="2">
                  <c:v>8.61</c:v>
                </c:pt>
                <c:pt idx="3">
                  <c:v>8.85</c:v>
                </c:pt>
                <c:pt idx="4">
                  <c:v>9.26</c:v>
                </c:pt>
                <c:pt idx="5">
                  <c:v>9.4</c:v>
                </c:pt>
                <c:pt idx="6">
                  <c:v>9.5500000000000007</c:v>
                </c:pt>
                <c:pt idx="7">
                  <c:v>9.17</c:v>
                </c:pt>
                <c:pt idx="8">
                  <c:v>8.7799999999999994</c:v>
                </c:pt>
                <c:pt idx="9">
                  <c:v>8.34</c:v>
                </c:pt>
                <c:pt idx="10">
                  <c:v>8.06</c:v>
                </c:pt>
                <c:pt idx="11">
                  <c:v>8.02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41-4786-9924-B26828BDA4EB}"/>
            </c:ext>
          </c:extLst>
        </c:ser>
        <c:ser>
          <c:idx val="2"/>
          <c:order val="2"/>
          <c:tx>
            <c:strRef>
              <c:f>'טבלת השוואה'!$X$17</c:f>
              <c:strCache>
                <c:ptCount val="1"/>
                <c:pt idx="0">
                  <c:v>פרות 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'טבלת השוואה'!$X$18:$X$29</c:f>
              <c:numCache>
                <c:formatCode>_(* #,##0.00_);_(* \(#,##0.00\);_(* "-"??_);_(@_)</c:formatCode>
                <c:ptCount val="12"/>
                <c:pt idx="0" formatCode="_(* #,##0.0_);_(* \(#,##0.0\);_(* &quot;-&quot;??_);_(@_)">
                  <c:v>8.02</c:v>
                </c:pt>
                <c:pt idx="1">
                  <c:v>9.02</c:v>
                </c:pt>
                <c:pt idx="2">
                  <c:v>9.4700000000000006</c:v>
                </c:pt>
                <c:pt idx="3">
                  <c:v>9.4</c:v>
                </c:pt>
                <c:pt idx="4">
                  <c:v>9.7899999999999991</c:v>
                </c:pt>
                <c:pt idx="5">
                  <c:v>10.16</c:v>
                </c:pt>
                <c:pt idx="6">
                  <c:v>9.7799999999999994</c:v>
                </c:pt>
                <c:pt idx="7">
                  <c:v>10.210000000000001</c:v>
                </c:pt>
                <c:pt idx="8">
                  <c:v>9.82</c:v>
                </c:pt>
                <c:pt idx="9">
                  <c:v>8.8800000000000008</c:v>
                </c:pt>
                <c:pt idx="10">
                  <c:v>9.09</c:v>
                </c:pt>
                <c:pt idx="11">
                  <c:v>10.029999999999999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1-4786-9924-B26828BDA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128960"/>
        <c:axId val="115138944"/>
        <c:extLst/>
      </c:barChart>
      <c:lineChart>
        <c:grouping val="standard"/>
        <c:varyColors val="0"/>
        <c:ser>
          <c:idx val="3"/>
          <c:order val="3"/>
          <c:tx>
            <c:strRef>
              <c:f>'טבלת השוואה'!$AK$17</c:f>
              <c:strCache>
                <c:ptCount val="1"/>
                <c:pt idx="0">
                  <c:v>עגלים 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'טבלת השוואה'!$AK$18:$AK$29</c:f>
              <c:numCache>
                <c:formatCode>_(* #,##0_);_(* \(#,##0\);_(* "-"??_);_(@_)</c:formatCode>
                <c:ptCount val="12"/>
                <c:pt idx="0">
                  <c:v>12.5</c:v>
                </c:pt>
                <c:pt idx="1">
                  <c:v>11.73</c:v>
                </c:pt>
                <c:pt idx="2">
                  <c:v>12.25</c:v>
                </c:pt>
                <c:pt idx="3">
                  <c:v>12.66</c:v>
                </c:pt>
                <c:pt idx="4">
                  <c:v>12</c:v>
                </c:pt>
                <c:pt idx="5">
                  <c:v>13.23</c:v>
                </c:pt>
                <c:pt idx="6">
                  <c:v>13</c:v>
                </c:pt>
                <c:pt idx="7">
                  <c:v>13.05</c:v>
                </c:pt>
                <c:pt idx="8" formatCode="_(* #,##0.00_);_(* \(#,##0.00\);_(* &quot;-&quot;??_);_(@_)">
                  <c:v>12.25</c:v>
                </c:pt>
                <c:pt idx="9">
                  <c:v>12.18</c:v>
                </c:pt>
                <c:pt idx="10">
                  <c:v>11.33</c:v>
                </c:pt>
                <c:pt idx="11">
                  <c:v>11.29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4-43DC-8877-14049097BB20}"/>
            </c:ext>
          </c:extLst>
        </c:ser>
        <c:ser>
          <c:idx val="4"/>
          <c:order val="4"/>
          <c:tx>
            <c:strRef>
              <c:f>'טבלת השוואה'!$AL$17</c:f>
              <c:strCache>
                <c:ptCount val="1"/>
                <c:pt idx="0">
                  <c:v>עגלים 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'טבלת השוואה'!$AL$18:$AL$29</c:f>
              <c:numCache>
                <c:formatCode>_(* #,##0.0_);_(* \(#,##0.0\);_(* "-"??_);_(@_)</c:formatCode>
                <c:ptCount val="12"/>
                <c:pt idx="0">
                  <c:v>11.64</c:v>
                </c:pt>
                <c:pt idx="1">
                  <c:v>11</c:v>
                </c:pt>
                <c:pt idx="2" formatCode="_(* #,##0_);_(* \(#,##0\);_(* &quot;-&quot;??_);_(@_)">
                  <c:v>12.68</c:v>
                </c:pt>
                <c:pt idx="3" formatCode="_(* #,##0_);_(* \(#,##0\);_(* &quot;-&quot;??_);_(@_)">
                  <c:v>12.96</c:v>
                </c:pt>
                <c:pt idx="4" formatCode="_(* #,##0_);_(* \(#,##0\);_(* &quot;-&quot;??_);_(@_)">
                  <c:v>13.13</c:v>
                </c:pt>
                <c:pt idx="5" formatCode="_(* #,##0_);_(* \(#,##0\);_(* &quot;-&quot;??_);_(@_)">
                  <c:v>13.3</c:v>
                </c:pt>
                <c:pt idx="6" formatCode="_(* #,##0_);_(* \(#,##0\);_(* &quot;-&quot;??_);_(@_)">
                  <c:v>13</c:v>
                </c:pt>
                <c:pt idx="7" formatCode="_(* #,##0_);_(* \(#,##0\);_(* &quot;-&quot;??_);_(@_)">
                  <c:v>13.05</c:v>
                </c:pt>
                <c:pt idx="8" formatCode="_(* #,##0.00_);_(* \(#,##0.00\);_(* &quot;-&quot;??_);_(@_)">
                  <c:v>12.4</c:v>
                </c:pt>
                <c:pt idx="9" formatCode="_(* #,##0_);_(* \(#,##0\);_(* &quot;-&quot;??_);_(@_)">
                  <c:v>12.46</c:v>
                </c:pt>
                <c:pt idx="10" formatCode="_(* #,##0_);_(* \(#,##0\);_(* &quot;-&quot;??_);_(@_)">
                  <c:v>12.43</c:v>
                </c:pt>
                <c:pt idx="11" formatCode="_(* #,##0_);_(* \(#,##0\);_(* &quot;-&quot;??_);_(@_)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4-43DC-8877-14049097BB20}"/>
            </c:ext>
          </c:extLst>
        </c:ser>
        <c:ser>
          <c:idx val="5"/>
          <c:order val="5"/>
          <c:tx>
            <c:strRef>
              <c:f>'טבלת השוואה'!$AM$17</c:f>
              <c:strCache>
                <c:ptCount val="1"/>
                <c:pt idx="0">
                  <c:v>עגלים 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'טבלת השוואה'!$AM$18:$AM$29</c:f>
              <c:numCache>
                <c:formatCode>_(* #,##0.0_);_(* \(#,##0.0\);_(* "-"??_);_(@_)</c:formatCode>
                <c:ptCount val="12"/>
                <c:pt idx="0">
                  <c:v>12.7</c:v>
                </c:pt>
                <c:pt idx="1">
                  <c:v>12.85</c:v>
                </c:pt>
                <c:pt idx="2" formatCode="_(* #,##0_);_(* \(#,##0\);_(* &quot;-&quot;??_);_(@_)">
                  <c:v>14.25</c:v>
                </c:pt>
                <c:pt idx="3" formatCode="_(* #,##0_);_(* \(#,##0\);_(* &quot;-&quot;??_);_(@_)">
                  <c:v>14.3</c:v>
                </c:pt>
                <c:pt idx="4" formatCode="_(* #,##0_);_(* \(#,##0\);_(* &quot;-&quot;??_);_(@_)">
                  <c:v>15.26</c:v>
                </c:pt>
                <c:pt idx="5" formatCode="_(* #,##0_);_(* \(#,##0\);_(* &quot;-&quot;??_);_(@_)">
                  <c:v>15.43</c:v>
                </c:pt>
                <c:pt idx="6" formatCode="_(* #,##0_);_(* \(#,##0\);_(* &quot;-&quot;??_);_(@_)">
                  <c:v>14.74</c:v>
                </c:pt>
                <c:pt idx="7" formatCode="_(* #,##0_);_(* \(#,##0\);_(* &quot;-&quot;??_);_(@_)">
                  <c:v>15.8</c:v>
                </c:pt>
                <c:pt idx="8" formatCode="_(* #,##0.00_);_(* \(#,##0.00\);_(* &quot;-&quot;??_);_(@_)">
                  <c:v>15.8</c:v>
                </c:pt>
                <c:pt idx="9" formatCode="_(* #,##0_);_(* \(#,##0\);_(* &quot;-&quot;??_);_(@_)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84-43DC-8877-14049097B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28960"/>
        <c:axId val="115138944"/>
      </c:lineChart>
      <c:catAx>
        <c:axId val="115128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פרות בעמודות  עגלים בקווים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2089888492557454E-3"/>
              <c:y val="0.891797200252443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15138944"/>
        <c:crosses val="autoZero"/>
        <c:auto val="0"/>
        <c:lblAlgn val="ctr"/>
        <c:lblOffset val="100"/>
        <c:noMultiLvlLbl val="0"/>
      </c:catAx>
      <c:valAx>
        <c:axId val="115138944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₪\ 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15128960"/>
        <c:crosses val="autoZero"/>
        <c:crossBetween val="between"/>
        <c:majorUnit val="1"/>
      </c:valAx>
      <c:spPr>
        <a:noFill/>
        <a:ln>
          <a:solidFill>
            <a:schemeClr val="tx1">
              <a:lumMod val="65000"/>
              <a:lumOff val="3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1247844672358776"/>
          <c:y val="0.88991678709381161"/>
          <c:w val="0.77552998070063484"/>
          <c:h val="4.166695829687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 alignWithMargins="0">
      <c:oddHeader>&amp;A</c:oddHeader>
      <c:oddFooter>Page &amp;P</c:oddFooter>
    </c:headerFooter>
    <c:pageMargins b="0.39370078740157488" l="0.35433070866141736" r="0.74803149606299768" t="0.98425196850393659" header="0.51181102362204722" footer="0.11811023622047249"/>
    <c:pageSetup paperSize="9"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he-IL"/>
              <a:t>כמות יציאות</a:t>
            </a:r>
            <a:r>
              <a:rPr lang="en-US"/>
              <a:t> 21-23</a:t>
            </a:r>
            <a:endParaRPr lang="he-IL"/>
          </a:p>
        </c:rich>
      </c:tx>
      <c:layout>
        <c:manualLayout>
          <c:xMode val="edge"/>
          <c:yMode val="edge"/>
          <c:x val="0.44157942185659838"/>
          <c:y val="3.6776964121083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he-IL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1133525456292025E-2"/>
          <c:y val="0.16309163755011144"/>
          <c:w val="0.90034748538277098"/>
          <c:h val="0.70629335748280042"/>
        </c:manualLayout>
      </c:layout>
      <c:bar3DChart>
        <c:barDir val="col"/>
        <c:grouping val="clustered"/>
        <c:varyColors val="0"/>
        <c:ser>
          <c:idx val="1"/>
          <c:order val="1"/>
          <c:tx>
            <c:strRef>
              <c:f>[4]גיליון1!$B$6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[4]גיליון1!$C$4:$N$4</c:f>
              <c:strCache>
                <c:ptCount val="12"/>
                <c:pt idx="0">
                  <c:v>ינואר</c:v>
                </c:pt>
                <c:pt idx="1">
                  <c:v>בפראר</c:v>
                </c:pt>
                <c:pt idx="2">
                  <c:v>מרץ</c:v>
                </c:pt>
                <c:pt idx="3">
                  <c:v>אפריל</c:v>
                </c:pt>
                <c:pt idx="4">
                  <c:v>מאי</c:v>
                </c:pt>
                <c:pt idx="5">
                  <c:v>יוני</c:v>
                </c:pt>
                <c:pt idx="6">
                  <c:v>יולי</c:v>
                </c:pt>
                <c:pt idx="7">
                  <c:v>אוגוסט</c:v>
                </c:pt>
                <c:pt idx="8">
                  <c:v>ספטמבר</c:v>
                </c:pt>
                <c:pt idx="9">
                  <c:v>אוקטובר</c:v>
                </c:pt>
                <c:pt idx="10">
                  <c:v>נובמבר</c:v>
                </c:pt>
                <c:pt idx="11">
                  <c:v>דצמבר</c:v>
                </c:pt>
              </c:strCache>
            </c:strRef>
          </c:cat>
          <c:val>
            <c:numRef>
              <c:f>[4]גיליון1!$C$6:$N$6</c:f>
              <c:numCache>
                <c:formatCode>General</c:formatCode>
                <c:ptCount val="12"/>
                <c:pt idx="0">
                  <c:v>836</c:v>
                </c:pt>
                <c:pt idx="1">
                  <c:v>749</c:v>
                </c:pt>
                <c:pt idx="2">
                  <c:v>987</c:v>
                </c:pt>
                <c:pt idx="3">
                  <c:v>638</c:v>
                </c:pt>
                <c:pt idx="4">
                  <c:v>687</c:v>
                </c:pt>
                <c:pt idx="5">
                  <c:v>691</c:v>
                </c:pt>
                <c:pt idx="6">
                  <c:v>571</c:v>
                </c:pt>
                <c:pt idx="7">
                  <c:v>1000</c:v>
                </c:pt>
                <c:pt idx="8">
                  <c:v>545</c:v>
                </c:pt>
                <c:pt idx="9">
                  <c:v>884</c:v>
                </c:pt>
                <c:pt idx="10">
                  <c:v>1058</c:v>
                </c:pt>
                <c:pt idx="11">
                  <c:v>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DE-4972-87F7-E30F7B4AA345}"/>
            </c:ext>
          </c:extLst>
        </c:ser>
        <c:ser>
          <c:idx val="2"/>
          <c:order val="2"/>
          <c:tx>
            <c:strRef>
              <c:f>[4]גיליון1!$B$7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[4]גיליון1!$C$4:$N$4</c:f>
              <c:strCache>
                <c:ptCount val="12"/>
                <c:pt idx="0">
                  <c:v>ינואר</c:v>
                </c:pt>
                <c:pt idx="1">
                  <c:v>בפראר</c:v>
                </c:pt>
                <c:pt idx="2">
                  <c:v>מרץ</c:v>
                </c:pt>
                <c:pt idx="3">
                  <c:v>אפריל</c:v>
                </c:pt>
                <c:pt idx="4">
                  <c:v>מאי</c:v>
                </c:pt>
                <c:pt idx="5">
                  <c:v>יוני</c:v>
                </c:pt>
                <c:pt idx="6">
                  <c:v>יולי</c:v>
                </c:pt>
                <c:pt idx="7">
                  <c:v>אוגוסט</c:v>
                </c:pt>
                <c:pt idx="8">
                  <c:v>ספטמבר</c:v>
                </c:pt>
                <c:pt idx="9">
                  <c:v>אוקטובר</c:v>
                </c:pt>
                <c:pt idx="10">
                  <c:v>נובמבר</c:v>
                </c:pt>
                <c:pt idx="11">
                  <c:v>דצמבר</c:v>
                </c:pt>
              </c:strCache>
            </c:strRef>
          </c:cat>
          <c:val>
            <c:numRef>
              <c:f>[4]גיליון1!$C$7:$N$7</c:f>
              <c:numCache>
                <c:formatCode>General</c:formatCode>
                <c:ptCount val="12"/>
                <c:pt idx="0">
                  <c:v>788</c:v>
                </c:pt>
                <c:pt idx="1">
                  <c:v>865</c:v>
                </c:pt>
                <c:pt idx="2">
                  <c:v>1101</c:v>
                </c:pt>
                <c:pt idx="3">
                  <c:v>551</c:v>
                </c:pt>
                <c:pt idx="4">
                  <c:v>952</c:v>
                </c:pt>
                <c:pt idx="5">
                  <c:v>529</c:v>
                </c:pt>
                <c:pt idx="6">
                  <c:v>720</c:v>
                </c:pt>
                <c:pt idx="7">
                  <c:v>978</c:v>
                </c:pt>
                <c:pt idx="8">
                  <c:v>770</c:v>
                </c:pt>
                <c:pt idx="9">
                  <c:v>1054</c:v>
                </c:pt>
                <c:pt idx="10">
                  <c:v>1387</c:v>
                </c:pt>
                <c:pt idx="11">
                  <c:v>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DE-4972-87F7-E30F7B4AA345}"/>
            </c:ext>
          </c:extLst>
        </c:ser>
        <c:ser>
          <c:idx val="3"/>
          <c:order val="3"/>
          <c:tx>
            <c:strRef>
              <c:f>[4]גיליון1!$B$8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[4]גיליון1!$C$4:$N$4</c:f>
              <c:strCache>
                <c:ptCount val="12"/>
                <c:pt idx="0">
                  <c:v>ינואר</c:v>
                </c:pt>
                <c:pt idx="1">
                  <c:v>בפראר</c:v>
                </c:pt>
                <c:pt idx="2">
                  <c:v>מרץ</c:v>
                </c:pt>
                <c:pt idx="3">
                  <c:v>אפריל</c:v>
                </c:pt>
                <c:pt idx="4">
                  <c:v>מאי</c:v>
                </c:pt>
                <c:pt idx="5">
                  <c:v>יוני</c:v>
                </c:pt>
                <c:pt idx="6">
                  <c:v>יולי</c:v>
                </c:pt>
                <c:pt idx="7">
                  <c:v>אוגוסט</c:v>
                </c:pt>
                <c:pt idx="8">
                  <c:v>ספטמבר</c:v>
                </c:pt>
                <c:pt idx="9">
                  <c:v>אוקטובר</c:v>
                </c:pt>
                <c:pt idx="10">
                  <c:v>נובמבר</c:v>
                </c:pt>
                <c:pt idx="11">
                  <c:v>דצמבר</c:v>
                </c:pt>
              </c:strCache>
            </c:strRef>
          </c:cat>
          <c:val>
            <c:numRef>
              <c:f>[4]גיליון1!$C$8:$N$8</c:f>
              <c:numCache>
                <c:formatCode>General</c:formatCode>
                <c:ptCount val="12"/>
                <c:pt idx="0">
                  <c:v>1088</c:v>
                </c:pt>
                <c:pt idx="1">
                  <c:v>755</c:v>
                </c:pt>
                <c:pt idx="2">
                  <c:v>942</c:v>
                </c:pt>
                <c:pt idx="3">
                  <c:v>557</c:v>
                </c:pt>
                <c:pt idx="4">
                  <c:v>654</c:v>
                </c:pt>
                <c:pt idx="5">
                  <c:v>533</c:v>
                </c:pt>
                <c:pt idx="6">
                  <c:v>559</c:v>
                </c:pt>
                <c:pt idx="7">
                  <c:v>905</c:v>
                </c:pt>
                <c:pt idx="8">
                  <c:v>586</c:v>
                </c:pt>
                <c:pt idx="9">
                  <c:v>816</c:v>
                </c:pt>
                <c:pt idx="10">
                  <c:v>662</c:v>
                </c:pt>
                <c:pt idx="11">
                  <c:v>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DE-4972-87F7-E30F7B4AA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4882176"/>
        <c:axId val="384882832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[4]גיליון1!$B$5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[4]גיליון1!$C$4:$N$4</c15:sqref>
                        </c15:formulaRef>
                      </c:ext>
                    </c:extLst>
                    <c:strCache>
                      <c:ptCount val="12"/>
                      <c:pt idx="0">
                        <c:v>ינואר</c:v>
                      </c:pt>
                      <c:pt idx="1">
                        <c:v>בפראר</c:v>
                      </c:pt>
                      <c:pt idx="2">
                        <c:v>מרץ</c:v>
                      </c:pt>
                      <c:pt idx="3">
                        <c:v>אפריל</c:v>
                      </c:pt>
                      <c:pt idx="4">
                        <c:v>מאי</c:v>
                      </c:pt>
                      <c:pt idx="5">
                        <c:v>יוני</c:v>
                      </c:pt>
                      <c:pt idx="6">
                        <c:v>יולי</c:v>
                      </c:pt>
                      <c:pt idx="7">
                        <c:v>אוגוסט</c:v>
                      </c:pt>
                      <c:pt idx="8">
                        <c:v>ספטמבר</c:v>
                      </c:pt>
                      <c:pt idx="9">
                        <c:v>אוקטובר</c:v>
                      </c:pt>
                      <c:pt idx="10">
                        <c:v>נובמבר</c:v>
                      </c:pt>
                      <c:pt idx="11">
                        <c:v>דצמבר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[4]גיליון1!$C$5:$N$5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1056</c:v>
                      </c:pt>
                      <c:pt idx="1">
                        <c:v>918</c:v>
                      </c:pt>
                      <c:pt idx="2">
                        <c:v>1126</c:v>
                      </c:pt>
                      <c:pt idx="3">
                        <c:v>382</c:v>
                      </c:pt>
                      <c:pt idx="4">
                        <c:v>642</c:v>
                      </c:pt>
                      <c:pt idx="5">
                        <c:v>681</c:v>
                      </c:pt>
                      <c:pt idx="6">
                        <c:v>551</c:v>
                      </c:pt>
                      <c:pt idx="7">
                        <c:v>730</c:v>
                      </c:pt>
                      <c:pt idx="8">
                        <c:v>763</c:v>
                      </c:pt>
                      <c:pt idx="9">
                        <c:v>900</c:v>
                      </c:pt>
                      <c:pt idx="10">
                        <c:v>826</c:v>
                      </c:pt>
                      <c:pt idx="11">
                        <c:v>1148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7BDE-4972-87F7-E30F7B4AA345}"/>
                  </c:ext>
                </c:extLst>
              </c15:ser>
            </c15:filteredBarSeries>
          </c:ext>
        </c:extLst>
      </c:bar3DChart>
      <c:catAx>
        <c:axId val="38488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84882832"/>
        <c:crosses val="autoZero"/>
        <c:auto val="1"/>
        <c:lblAlgn val="ctr"/>
        <c:lblOffset val="100"/>
        <c:noMultiLvlLbl val="0"/>
      </c:catAx>
      <c:valAx>
        <c:axId val="38488283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84882176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גרף מחירים   2022-2024</a:t>
            </a:r>
          </a:p>
        </c:rich>
      </c:tx>
      <c:layout>
        <c:manualLayout>
          <c:xMode val="edge"/>
          <c:yMode val="edge"/>
          <c:x val="0.28167177062979548"/>
          <c:y val="2.2061944990624759E-2"/>
        </c:manualLayout>
      </c:layout>
      <c:overlay val="0"/>
      <c:spPr>
        <a:solidFill>
          <a:srgbClr val="FFC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4520346484839536E-2"/>
          <c:y val="0.11011280811105194"/>
          <c:w val="0.93999883347914848"/>
          <c:h val="0.76558599279294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'טבלת השוואה'!$W$17</c:f>
              <c:strCache>
                <c:ptCount val="1"/>
                <c:pt idx="0">
                  <c:v>פרות 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'טבלת השוואה'!$W$18:$W$29</c:f>
              <c:numCache>
                <c:formatCode>_(* #,##0.00_);_(* \(#,##0.00\);_(* "-"??_);_(@_)</c:formatCode>
                <c:ptCount val="12"/>
                <c:pt idx="0" formatCode="_(* #,##0.0_);_(* \(#,##0.0\);_(* &quot;-&quot;??_);_(@_)">
                  <c:v>8.19</c:v>
                </c:pt>
                <c:pt idx="1">
                  <c:v>8.1199999999999992</c:v>
                </c:pt>
                <c:pt idx="2">
                  <c:v>8.61</c:v>
                </c:pt>
                <c:pt idx="3">
                  <c:v>8.85</c:v>
                </c:pt>
                <c:pt idx="4">
                  <c:v>9.26</c:v>
                </c:pt>
                <c:pt idx="5">
                  <c:v>9.4</c:v>
                </c:pt>
                <c:pt idx="6">
                  <c:v>9.5500000000000007</c:v>
                </c:pt>
                <c:pt idx="7">
                  <c:v>9.17</c:v>
                </c:pt>
                <c:pt idx="8">
                  <c:v>8.7799999999999994</c:v>
                </c:pt>
                <c:pt idx="9">
                  <c:v>8.34</c:v>
                </c:pt>
                <c:pt idx="10">
                  <c:v>8.06</c:v>
                </c:pt>
                <c:pt idx="11">
                  <c:v>8.02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F74A-42D9-A005-D6BEE665DA22}"/>
            </c:ext>
          </c:extLst>
        </c:ser>
        <c:ser>
          <c:idx val="1"/>
          <c:order val="1"/>
          <c:tx>
            <c:strRef>
              <c:f>'טבלת השוואה'!$X$17</c:f>
              <c:strCache>
                <c:ptCount val="1"/>
                <c:pt idx="0">
                  <c:v>פרות 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'טבלת השוואה'!$X$18:$X$29</c:f>
              <c:numCache>
                <c:formatCode>_(* #,##0.00_);_(* \(#,##0.00\);_(* "-"??_);_(@_)</c:formatCode>
                <c:ptCount val="12"/>
                <c:pt idx="0" formatCode="_(* #,##0.0_);_(* \(#,##0.0\);_(* &quot;-&quot;??_);_(@_)">
                  <c:v>8.02</c:v>
                </c:pt>
                <c:pt idx="1">
                  <c:v>9.02</c:v>
                </c:pt>
                <c:pt idx="2">
                  <c:v>9.4700000000000006</c:v>
                </c:pt>
                <c:pt idx="3">
                  <c:v>9.4</c:v>
                </c:pt>
                <c:pt idx="4">
                  <c:v>9.7899999999999991</c:v>
                </c:pt>
                <c:pt idx="5">
                  <c:v>10.16</c:v>
                </c:pt>
                <c:pt idx="6">
                  <c:v>9.7799999999999994</c:v>
                </c:pt>
                <c:pt idx="7">
                  <c:v>10.210000000000001</c:v>
                </c:pt>
                <c:pt idx="8">
                  <c:v>9.82</c:v>
                </c:pt>
                <c:pt idx="9">
                  <c:v>8.8800000000000008</c:v>
                </c:pt>
                <c:pt idx="10">
                  <c:v>9.09</c:v>
                </c:pt>
                <c:pt idx="11">
                  <c:v>10.029999999999999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F68-49EB-A2E0-3ACC7171E40A}"/>
            </c:ext>
          </c:extLst>
        </c:ser>
        <c:ser>
          <c:idx val="2"/>
          <c:order val="2"/>
          <c:tx>
            <c:strRef>
              <c:f>'טבלת השוואה'!$Y$17</c:f>
              <c:strCache>
                <c:ptCount val="1"/>
                <c:pt idx="0">
                  <c:v>פרות 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'טבלת השוואה'!$Y$18:$Y$29</c:f>
              <c:numCache>
                <c:formatCode>_(* #,##0.00_);_(* \(#,##0.00\);_(* "-"??_);_(@_)</c:formatCode>
                <c:ptCount val="12"/>
                <c:pt idx="0" formatCode="_(* #,##0.0_);_(* \(#,##0.0\);_(* &quot;-&quot;??_);_(@_)">
                  <c:v>10.54</c:v>
                </c:pt>
                <c:pt idx="1">
                  <c:v>10.46</c:v>
                </c:pt>
                <c:pt idx="2">
                  <c:v>10.69</c:v>
                </c:pt>
                <c:pt idx="3">
                  <c:v>10.79</c:v>
                </c:pt>
                <c:pt idx="4">
                  <c:v>11.44</c:v>
                </c:pt>
                <c:pt idx="5">
                  <c:v>11.2</c:v>
                </c:pt>
                <c:pt idx="6">
                  <c:v>11.14</c:v>
                </c:pt>
                <c:pt idx="7">
                  <c:v>10.81</c:v>
                </c:pt>
                <c:pt idx="8">
                  <c:v>10.77</c:v>
                </c:pt>
                <c:pt idx="9">
                  <c:v>10.67</c:v>
                </c:pt>
                <c:pt idx="10">
                  <c:v>10.83</c:v>
                </c:pt>
                <c:pt idx="11">
                  <c:v>11.05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F68-49EB-A2E0-3ACC7171E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128960"/>
        <c:axId val="115138944"/>
        <c:extLst/>
      </c:barChart>
      <c:lineChart>
        <c:grouping val="standard"/>
        <c:varyColors val="0"/>
        <c:ser>
          <c:idx val="3"/>
          <c:order val="3"/>
          <c:tx>
            <c:strRef>
              <c:f>'טבלת השוואה'!$AL$17</c:f>
              <c:strCache>
                <c:ptCount val="1"/>
                <c:pt idx="0">
                  <c:v>עגלים 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'טבלת השוואה'!$AL$18:$AL$29</c:f>
              <c:numCache>
                <c:formatCode>_(* #,##0.0_);_(* \(#,##0.0\);_(* "-"??_);_(@_)</c:formatCode>
                <c:ptCount val="12"/>
                <c:pt idx="0">
                  <c:v>11.64</c:v>
                </c:pt>
                <c:pt idx="1">
                  <c:v>11</c:v>
                </c:pt>
                <c:pt idx="2" formatCode="_(* #,##0_);_(* \(#,##0\);_(* &quot;-&quot;??_);_(@_)">
                  <c:v>12.68</c:v>
                </c:pt>
                <c:pt idx="3" formatCode="_(* #,##0_);_(* \(#,##0\);_(* &quot;-&quot;??_);_(@_)">
                  <c:v>12.96</c:v>
                </c:pt>
                <c:pt idx="4" formatCode="_(* #,##0_);_(* \(#,##0\);_(* &quot;-&quot;??_);_(@_)">
                  <c:v>13.13</c:v>
                </c:pt>
                <c:pt idx="5" formatCode="_(* #,##0_);_(* \(#,##0\);_(* &quot;-&quot;??_);_(@_)">
                  <c:v>13.3</c:v>
                </c:pt>
                <c:pt idx="6" formatCode="_(* #,##0_);_(* \(#,##0\);_(* &quot;-&quot;??_);_(@_)">
                  <c:v>13</c:v>
                </c:pt>
                <c:pt idx="7" formatCode="_(* #,##0_);_(* \(#,##0\);_(* &quot;-&quot;??_);_(@_)">
                  <c:v>13.05</c:v>
                </c:pt>
                <c:pt idx="8" formatCode="_(* #,##0.00_);_(* \(#,##0.00\);_(* &quot;-&quot;??_);_(@_)">
                  <c:v>12.4</c:v>
                </c:pt>
                <c:pt idx="9" formatCode="_(* #,##0_);_(* \(#,##0\);_(* &quot;-&quot;??_);_(@_)">
                  <c:v>12.46</c:v>
                </c:pt>
                <c:pt idx="10" formatCode="_(* #,##0_);_(* \(#,##0\);_(* &quot;-&quot;??_);_(@_)">
                  <c:v>12.43</c:v>
                </c:pt>
                <c:pt idx="11" formatCode="_(* #,##0_);_(* \(#,##0\);_(* &quot;-&quot;??_);_(@_)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1-4CAC-81D9-0AB44A4547E8}"/>
            </c:ext>
          </c:extLst>
        </c:ser>
        <c:ser>
          <c:idx val="4"/>
          <c:order val="4"/>
          <c:tx>
            <c:strRef>
              <c:f>'טבלת השוואה'!$AM$17</c:f>
              <c:strCache>
                <c:ptCount val="1"/>
                <c:pt idx="0">
                  <c:v>עגלים 23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'טבלת השוואה'!$AM$18:$AM$29</c:f>
              <c:numCache>
                <c:formatCode>_(* #,##0.0_);_(* \(#,##0.0\);_(* "-"??_);_(@_)</c:formatCode>
                <c:ptCount val="12"/>
                <c:pt idx="0">
                  <c:v>12.7</c:v>
                </c:pt>
                <c:pt idx="1">
                  <c:v>12.85</c:v>
                </c:pt>
                <c:pt idx="2" formatCode="_(* #,##0_);_(* \(#,##0\);_(* &quot;-&quot;??_);_(@_)">
                  <c:v>14.25</c:v>
                </c:pt>
                <c:pt idx="3" formatCode="_(* #,##0_);_(* \(#,##0\);_(* &quot;-&quot;??_);_(@_)">
                  <c:v>14.3</c:v>
                </c:pt>
                <c:pt idx="4" formatCode="_(* #,##0_);_(* \(#,##0\);_(* &quot;-&quot;??_);_(@_)">
                  <c:v>15.26</c:v>
                </c:pt>
                <c:pt idx="5" formatCode="_(* #,##0_);_(* \(#,##0\);_(* &quot;-&quot;??_);_(@_)">
                  <c:v>15.43</c:v>
                </c:pt>
                <c:pt idx="6" formatCode="_(* #,##0_);_(* \(#,##0\);_(* &quot;-&quot;??_);_(@_)">
                  <c:v>14.74</c:v>
                </c:pt>
                <c:pt idx="7" formatCode="_(* #,##0_);_(* \(#,##0\);_(* &quot;-&quot;??_);_(@_)">
                  <c:v>15.8</c:v>
                </c:pt>
                <c:pt idx="8" formatCode="_(* #,##0.00_);_(* \(#,##0.00\);_(* &quot;-&quot;??_);_(@_)">
                  <c:v>15.8</c:v>
                </c:pt>
                <c:pt idx="9" formatCode="_(* #,##0_);_(* \(#,##0\);_(* &quot;-&quot;??_);_(@_)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1-4CAC-81D9-0AB44A4547E8}"/>
            </c:ext>
          </c:extLst>
        </c:ser>
        <c:ser>
          <c:idx val="5"/>
          <c:order val="5"/>
          <c:tx>
            <c:strRef>
              <c:f>'טבלת השוואה'!$AN$17</c:f>
              <c:strCache>
                <c:ptCount val="1"/>
                <c:pt idx="0">
                  <c:v>עגלים 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'טבלת השוואה'!$AN$18:$AN$29</c:f>
              <c:numCache>
                <c:formatCode>_(* #,##0.0_);_(* \(#,##0.0\);_(* "-"??_);_(@_)</c:formatCode>
                <c:ptCount val="12"/>
                <c:pt idx="0">
                  <c:v>15.3</c:v>
                </c:pt>
                <c:pt idx="1">
                  <c:v>16.7</c:v>
                </c:pt>
                <c:pt idx="2" formatCode="_(* #,##0_);_(* \(#,##0\);_(* &quot;-&quot;??_);_(@_)">
                  <c:v>17</c:v>
                </c:pt>
                <c:pt idx="3" formatCode="_(* #,##0_);_(* \(#,##0\);_(* &quot;-&quot;??_);_(@_)">
                  <c:v>17</c:v>
                </c:pt>
                <c:pt idx="4" formatCode="_(* #,##0_);_(* \(#,##0\);_(* &quot;-&quot;??_);_(@_)">
                  <c:v>18</c:v>
                </c:pt>
                <c:pt idx="5" formatCode="_(* #,##0_);_(* \(#,##0\);_(* &quot;-&quot;??_);_(@_)">
                  <c:v>18.149999999999999</c:v>
                </c:pt>
                <c:pt idx="6" formatCode="_(* #,##0_);_(* \(#,##0\);_(* &quot;-&quot;??_);_(@_)">
                  <c:v>15</c:v>
                </c:pt>
                <c:pt idx="7" formatCode="_(* #,##0_);_(* \(#,##0\);_(* &quot;-&quot;??_);_(@_)">
                  <c:v>15</c:v>
                </c:pt>
                <c:pt idx="8" formatCode="_(* #,##0.00_);_(* \(#,##0.00\);_(* &quot;-&quot;??_);_(@_)">
                  <c:v>15</c:v>
                </c:pt>
                <c:pt idx="9" formatCode="_(* #,##0_);_(* \(#,##0\);_(* &quot;-&quot;??_);_(@_)">
                  <c:v>14.45</c:v>
                </c:pt>
                <c:pt idx="10" formatCode="_(* #,##0_);_(* \(#,##0\);_(* &quot;-&quot;??_);_(@_)">
                  <c:v>16.3</c:v>
                </c:pt>
                <c:pt idx="11" formatCode="_(* #,##0_);_(* \(#,##0\);_(* &quot;-&quot;??_);_(@_)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11-4CAC-81D9-0AB44A454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570560"/>
        <c:axId val="444570888"/>
      </c:lineChart>
      <c:catAx>
        <c:axId val="115128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פרות בעמודות  עגלים בקווים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5.398673849979279E-2"/>
              <c:y val="0.933443328758217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15138944"/>
        <c:crosses val="autoZero"/>
        <c:auto val="0"/>
        <c:lblAlgn val="ctr"/>
        <c:lblOffset val="100"/>
        <c:noMultiLvlLbl val="0"/>
      </c:catAx>
      <c:valAx>
        <c:axId val="115138944"/>
        <c:scaling>
          <c:orientation val="minMax"/>
          <c:min val="5"/>
        </c:scaling>
        <c:delete val="0"/>
        <c:axPos val="l"/>
        <c:numFmt formatCode="\₪\ 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15128960"/>
        <c:crosses val="autoZero"/>
        <c:crossBetween val="between"/>
        <c:majorUnit val="1"/>
      </c:valAx>
      <c:valAx>
        <c:axId val="444570888"/>
        <c:scaling>
          <c:orientation val="minMax"/>
        </c:scaling>
        <c:delete val="0"/>
        <c:axPos val="r"/>
        <c:numFmt formatCode="_(* #,##0.0_);_(* \(#,##0.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44570560"/>
        <c:crosses val="max"/>
        <c:crossBetween val="between"/>
      </c:valAx>
      <c:catAx>
        <c:axId val="444570560"/>
        <c:scaling>
          <c:orientation val="minMax"/>
        </c:scaling>
        <c:delete val="1"/>
        <c:axPos val="b"/>
        <c:majorTickMark val="out"/>
        <c:minorTickMark val="none"/>
        <c:tickLblPos val="nextTo"/>
        <c:crossAx val="444570888"/>
        <c:crosses val="autoZero"/>
        <c:auto val="1"/>
        <c:lblAlgn val="ctr"/>
        <c:lblOffset val="100"/>
        <c:noMultiLvlLbl val="0"/>
      </c:catAx>
      <c:spPr>
        <a:noFill/>
        <a:ln>
          <a:solidFill>
            <a:sysClr val="windowText" lastClr="000000">
              <a:lumMod val="65000"/>
              <a:lumOff val="35000"/>
            </a:sysClr>
          </a:solidFill>
        </a:ln>
        <a:effectLst/>
      </c:spPr>
    </c:plotArea>
    <c:legend>
      <c:legendPos val="b"/>
      <c:layout>
        <c:manualLayout>
          <c:xMode val="edge"/>
          <c:yMode val="edge"/>
          <c:x val="0.35051847806654546"/>
          <c:y val="0.93300970406222172"/>
          <c:w val="0.56286538594650315"/>
          <c:h val="5.2627705940427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>
          <a:lumMod val="65000"/>
          <a:lumOff val="35000"/>
        </a:sys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 alignWithMargins="0">
      <c:oddHeader>&amp;A</c:oddHeader>
      <c:oddFooter>Page &amp;P</c:oddFooter>
    </c:headerFooter>
    <c:pageMargins b="0.39370078740157488" l="0.35433070866141736" r="0.74803149606299768" t="0.98425196850393659" header="0.51181102362204722" footer="0.11811023622047249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he-IL"/>
              <a:t>כמות יציאות</a:t>
            </a:r>
            <a:r>
              <a:rPr lang="en-US" baseline="0"/>
              <a:t> </a:t>
            </a:r>
            <a:r>
              <a:rPr lang="en-US"/>
              <a:t>22-24 </a:t>
            </a:r>
            <a:endParaRPr lang="he-IL"/>
          </a:p>
        </c:rich>
      </c:tx>
      <c:layout>
        <c:manualLayout>
          <c:xMode val="edge"/>
          <c:yMode val="edge"/>
          <c:x val="0.44157942185659838"/>
          <c:y val="3.6776964121083583E-2"/>
        </c:manualLayout>
      </c:layout>
      <c:overlay val="0"/>
      <c:spPr>
        <a:solidFill>
          <a:srgbClr val="FF0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he-IL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1133525456292025E-2"/>
          <c:y val="0.16309163755011144"/>
          <c:w val="0.90034748538277098"/>
          <c:h val="0.70629335748280042"/>
        </c:manualLayout>
      </c:layout>
      <c:bar3DChart>
        <c:barDir val="col"/>
        <c:grouping val="clustered"/>
        <c:varyColors val="0"/>
        <c:ser>
          <c:idx val="2"/>
          <c:order val="2"/>
          <c:tx>
            <c:strRef>
              <c:f>[5]גיליון1!$B$7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[5]גיליון1!$C$4:$N$4</c:f>
              <c:strCache>
                <c:ptCount val="12"/>
                <c:pt idx="0">
                  <c:v>ינואר</c:v>
                </c:pt>
                <c:pt idx="1">
                  <c:v>בפראר</c:v>
                </c:pt>
                <c:pt idx="2">
                  <c:v>מרץ</c:v>
                </c:pt>
                <c:pt idx="3">
                  <c:v>אפריל</c:v>
                </c:pt>
                <c:pt idx="4">
                  <c:v>מאי</c:v>
                </c:pt>
                <c:pt idx="5">
                  <c:v>יוני</c:v>
                </c:pt>
                <c:pt idx="6">
                  <c:v>יולי</c:v>
                </c:pt>
                <c:pt idx="7">
                  <c:v>אוגוסט</c:v>
                </c:pt>
                <c:pt idx="8">
                  <c:v>ספטמבר</c:v>
                </c:pt>
                <c:pt idx="9">
                  <c:v>אוקטובר</c:v>
                </c:pt>
                <c:pt idx="10">
                  <c:v>נובמבר</c:v>
                </c:pt>
                <c:pt idx="11">
                  <c:v>דצמבר</c:v>
                </c:pt>
              </c:strCache>
            </c:strRef>
          </c:cat>
          <c:val>
            <c:numRef>
              <c:f>[5]גיליון1!$C$7:$N$7</c:f>
              <c:numCache>
                <c:formatCode>General</c:formatCode>
                <c:ptCount val="12"/>
                <c:pt idx="0">
                  <c:v>788</c:v>
                </c:pt>
                <c:pt idx="1">
                  <c:v>865</c:v>
                </c:pt>
                <c:pt idx="2">
                  <c:v>1101</c:v>
                </c:pt>
                <c:pt idx="3">
                  <c:v>551</c:v>
                </c:pt>
                <c:pt idx="4">
                  <c:v>952</c:v>
                </c:pt>
                <c:pt idx="5">
                  <c:v>529</c:v>
                </c:pt>
                <c:pt idx="6">
                  <c:v>720</c:v>
                </c:pt>
                <c:pt idx="7">
                  <c:v>978</c:v>
                </c:pt>
                <c:pt idx="8">
                  <c:v>770</c:v>
                </c:pt>
                <c:pt idx="9">
                  <c:v>1054</c:v>
                </c:pt>
                <c:pt idx="10">
                  <c:v>1387</c:v>
                </c:pt>
                <c:pt idx="11">
                  <c:v>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F2-45F7-9B85-5AF6280C5D74}"/>
            </c:ext>
          </c:extLst>
        </c:ser>
        <c:ser>
          <c:idx val="3"/>
          <c:order val="3"/>
          <c:tx>
            <c:strRef>
              <c:f>[5]גיליון1!$B$8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[5]גיליון1!$C$4:$N$4</c:f>
              <c:strCache>
                <c:ptCount val="12"/>
                <c:pt idx="0">
                  <c:v>ינואר</c:v>
                </c:pt>
                <c:pt idx="1">
                  <c:v>בפראר</c:v>
                </c:pt>
                <c:pt idx="2">
                  <c:v>מרץ</c:v>
                </c:pt>
                <c:pt idx="3">
                  <c:v>אפריל</c:v>
                </c:pt>
                <c:pt idx="4">
                  <c:v>מאי</c:v>
                </c:pt>
                <c:pt idx="5">
                  <c:v>יוני</c:v>
                </c:pt>
                <c:pt idx="6">
                  <c:v>יולי</c:v>
                </c:pt>
                <c:pt idx="7">
                  <c:v>אוגוסט</c:v>
                </c:pt>
                <c:pt idx="8">
                  <c:v>ספטמבר</c:v>
                </c:pt>
                <c:pt idx="9">
                  <c:v>אוקטובר</c:v>
                </c:pt>
                <c:pt idx="10">
                  <c:v>נובמבר</c:v>
                </c:pt>
                <c:pt idx="11">
                  <c:v>דצמבר</c:v>
                </c:pt>
              </c:strCache>
            </c:strRef>
          </c:cat>
          <c:val>
            <c:numRef>
              <c:f>[5]גיליון1!$C$8:$N$8</c:f>
              <c:numCache>
                <c:formatCode>General</c:formatCode>
                <c:ptCount val="12"/>
                <c:pt idx="0">
                  <c:v>1088</c:v>
                </c:pt>
                <c:pt idx="1">
                  <c:v>755</c:v>
                </c:pt>
                <c:pt idx="2">
                  <c:v>942</c:v>
                </c:pt>
                <c:pt idx="3">
                  <c:v>557</c:v>
                </c:pt>
                <c:pt idx="4">
                  <c:v>654</c:v>
                </c:pt>
                <c:pt idx="5">
                  <c:v>533</c:v>
                </c:pt>
                <c:pt idx="6">
                  <c:v>559</c:v>
                </c:pt>
                <c:pt idx="7">
                  <c:v>905</c:v>
                </c:pt>
                <c:pt idx="8">
                  <c:v>586</c:v>
                </c:pt>
                <c:pt idx="9">
                  <c:v>816</c:v>
                </c:pt>
                <c:pt idx="10">
                  <c:v>662</c:v>
                </c:pt>
                <c:pt idx="11">
                  <c:v>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F2-45F7-9B85-5AF6280C5D74}"/>
            </c:ext>
          </c:extLst>
        </c:ser>
        <c:ser>
          <c:idx val="4"/>
          <c:order val="4"/>
          <c:tx>
            <c:strRef>
              <c:f>[5]גיליון1!$B$9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[5]גיליון1!$C$4:$N$4</c:f>
              <c:strCache>
                <c:ptCount val="12"/>
                <c:pt idx="0">
                  <c:v>ינואר</c:v>
                </c:pt>
                <c:pt idx="1">
                  <c:v>בפראר</c:v>
                </c:pt>
                <c:pt idx="2">
                  <c:v>מרץ</c:v>
                </c:pt>
                <c:pt idx="3">
                  <c:v>אפריל</c:v>
                </c:pt>
                <c:pt idx="4">
                  <c:v>מאי</c:v>
                </c:pt>
                <c:pt idx="5">
                  <c:v>יוני</c:v>
                </c:pt>
                <c:pt idx="6">
                  <c:v>יולי</c:v>
                </c:pt>
                <c:pt idx="7">
                  <c:v>אוגוסט</c:v>
                </c:pt>
                <c:pt idx="8">
                  <c:v>ספטמבר</c:v>
                </c:pt>
                <c:pt idx="9">
                  <c:v>אוקטובר</c:v>
                </c:pt>
                <c:pt idx="10">
                  <c:v>נובמבר</c:v>
                </c:pt>
                <c:pt idx="11">
                  <c:v>דצמבר</c:v>
                </c:pt>
              </c:strCache>
            </c:strRef>
          </c:cat>
          <c:val>
            <c:numRef>
              <c:f>[5]גיליון1!$C$9:$N$9</c:f>
              <c:numCache>
                <c:formatCode>General</c:formatCode>
                <c:ptCount val="12"/>
                <c:pt idx="0">
                  <c:v>861</c:v>
                </c:pt>
                <c:pt idx="1">
                  <c:v>1009</c:v>
                </c:pt>
                <c:pt idx="2">
                  <c:v>903</c:v>
                </c:pt>
                <c:pt idx="3">
                  <c:v>741</c:v>
                </c:pt>
                <c:pt idx="4">
                  <c:v>791</c:v>
                </c:pt>
                <c:pt idx="5">
                  <c:v>635</c:v>
                </c:pt>
                <c:pt idx="6">
                  <c:v>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F2-45F7-9B85-5AF6280C5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4882176"/>
        <c:axId val="384882832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[5]גיליון1!$B$5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[5]גיליון1!$C$4:$N$4</c15:sqref>
                        </c15:formulaRef>
                      </c:ext>
                    </c:extLst>
                    <c:strCache>
                      <c:ptCount val="12"/>
                      <c:pt idx="0">
                        <c:v>ינואר</c:v>
                      </c:pt>
                      <c:pt idx="1">
                        <c:v>בפראר</c:v>
                      </c:pt>
                      <c:pt idx="2">
                        <c:v>מרץ</c:v>
                      </c:pt>
                      <c:pt idx="3">
                        <c:v>אפריל</c:v>
                      </c:pt>
                      <c:pt idx="4">
                        <c:v>מאי</c:v>
                      </c:pt>
                      <c:pt idx="5">
                        <c:v>יוני</c:v>
                      </c:pt>
                      <c:pt idx="6">
                        <c:v>יולי</c:v>
                      </c:pt>
                      <c:pt idx="7">
                        <c:v>אוגוסט</c:v>
                      </c:pt>
                      <c:pt idx="8">
                        <c:v>ספטמבר</c:v>
                      </c:pt>
                      <c:pt idx="9">
                        <c:v>אוקטובר</c:v>
                      </c:pt>
                      <c:pt idx="10">
                        <c:v>נובמבר</c:v>
                      </c:pt>
                      <c:pt idx="11">
                        <c:v>דצמבר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[5]גיליון1!$C$5:$N$5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1056</c:v>
                      </c:pt>
                      <c:pt idx="1">
                        <c:v>918</c:v>
                      </c:pt>
                      <c:pt idx="2">
                        <c:v>1126</c:v>
                      </c:pt>
                      <c:pt idx="3">
                        <c:v>382</c:v>
                      </c:pt>
                      <c:pt idx="4">
                        <c:v>642</c:v>
                      </c:pt>
                      <c:pt idx="5">
                        <c:v>681</c:v>
                      </c:pt>
                      <c:pt idx="6">
                        <c:v>551</c:v>
                      </c:pt>
                      <c:pt idx="7">
                        <c:v>730</c:v>
                      </c:pt>
                      <c:pt idx="8">
                        <c:v>763</c:v>
                      </c:pt>
                      <c:pt idx="9">
                        <c:v>900</c:v>
                      </c:pt>
                      <c:pt idx="10">
                        <c:v>826</c:v>
                      </c:pt>
                      <c:pt idx="11">
                        <c:v>1148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6F2-45F7-9B85-5AF6280C5D7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[5]גיליון1!$B$6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[5]גיליון1!$C$4:$N$4</c15:sqref>
                        </c15:formulaRef>
                      </c:ext>
                    </c:extLst>
                    <c:strCache>
                      <c:ptCount val="12"/>
                      <c:pt idx="0">
                        <c:v>ינואר</c:v>
                      </c:pt>
                      <c:pt idx="1">
                        <c:v>בפראר</c:v>
                      </c:pt>
                      <c:pt idx="2">
                        <c:v>מרץ</c:v>
                      </c:pt>
                      <c:pt idx="3">
                        <c:v>אפריל</c:v>
                      </c:pt>
                      <c:pt idx="4">
                        <c:v>מאי</c:v>
                      </c:pt>
                      <c:pt idx="5">
                        <c:v>יוני</c:v>
                      </c:pt>
                      <c:pt idx="6">
                        <c:v>יולי</c:v>
                      </c:pt>
                      <c:pt idx="7">
                        <c:v>אוגוסט</c:v>
                      </c:pt>
                      <c:pt idx="8">
                        <c:v>ספטמבר</c:v>
                      </c:pt>
                      <c:pt idx="9">
                        <c:v>אוקטובר</c:v>
                      </c:pt>
                      <c:pt idx="10">
                        <c:v>נובמבר</c:v>
                      </c:pt>
                      <c:pt idx="11">
                        <c:v>דצמבר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[5]גיליון1!$C$6:$N$6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836</c:v>
                      </c:pt>
                      <c:pt idx="1">
                        <c:v>749</c:v>
                      </c:pt>
                      <c:pt idx="2">
                        <c:v>987</c:v>
                      </c:pt>
                      <c:pt idx="3">
                        <c:v>638</c:v>
                      </c:pt>
                      <c:pt idx="4">
                        <c:v>687</c:v>
                      </c:pt>
                      <c:pt idx="5">
                        <c:v>691</c:v>
                      </c:pt>
                      <c:pt idx="6">
                        <c:v>571</c:v>
                      </c:pt>
                      <c:pt idx="7">
                        <c:v>1000</c:v>
                      </c:pt>
                      <c:pt idx="8">
                        <c:v>545</c:v>
                      </c:pt>
                      <c:pt idx="9">
                        <c:v>884</c:v>
                      </c:pt>
                      <c:pt idx="10">
                        <c:v>1058</c:v>
                      </c:pt>
                      <c:pt idx="11">
                        <c:v>815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26F2-45F7-9B85-5AF6280C5D74}"/>
                  </c:ext>
                </c:extLst>
              </c15:ser>
            </c15:filteredBarSeries>
          </c:ext>
        </c:extLst>
      </c:bar3DChart>
      <c:catAx>
        <c:axId val="38488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84882832"/>
        <c:crosses val="autoZero"/>
        <c:auto val="1"/>
        <c:lblAlgn val="ctr"/>
        <c:lblOffset val="100"/>
        <c:noMultiLvlLbl val="0"/>
      </c:catAx>
      <c:valAx>
        <c:axId val="38488283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84882176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</c:dTable>
      <c:spPr>
        <a:pattFill prst="pct10">
          <a:fgClr>
            <a:schemeClr val="accent1"/>
          </a:fgClr>
          <a:bgClr>
            <a:schemeClr val="bg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39414612884582"/>
          <c:y val="0.95661492175102314"/>
          <c:w val="0.30484588343424579"/>
          <c:h val="4.3385078248976833E-2"/>
        </c:manualLayout>
      </c:layout>
      <c:overlay val="0"/>
      <c:spPr>
        <a:solidFill>
          <a:srgbClr val="FF0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pattFill prst="pct6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he-IL"/>
              <a:t>כמות יציאות</a:t>
            </a:r>
            <a:r>
              <a:rPr lang="en-US" baseline="0"/>
              <a:t> </a:t>
            </a:r>
            <a:r>
              <a:rPr lang="en-US"/>
              <a:t>22-24 </a:t>
            </a:r>
            <a:endParaRPr lang="he-IL"/>
          </a:p>
        </c:rich>
      </c:tx>
      <c:layout>
        <c:manualLayout>
          <c:xMode val="edge"/>
          <c:yMode val="edge"/>
          <c:x val="0.2576108932506958"/>
          <c:y val="4.1390629538117604E-2"/>
        </c:manualLayout>
      </c:layout>
      <c:overlay val="0"/>
      <c:spPr>
        <a:solidFill>
          <a:srgbClr val="FFFF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he-IL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1133525456292025E-2"/>
          <c:y val="0.16309163755011144"/>
          <c:w val="0.90034748538277098"/>
          <c:h val="0.70629335748280042"/>
        </c:manualLayout>
      </c:layout>
      <c:bar3DChart>
        <c:barDir val="col"/>
        <c:grouping val="clustered"/>
        <c:varyColors val="0"/>
        <c:ser>
          <c:idx val="2"/>
          <c:order val="2"/>
          <c:tx>
            <c:strRef>
              <c:f>[6]גיליון1!$B$7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[6]גיליון1!$C$4:$N$4</c:f>
              <c:strCache>
                <c:ptCount val="12"/>
                <c:pt idx="0">
                  <c:v>ינואר</c:v>
                </c:pt>
                <c:pt idx="1">
                  <c:v>בפראר</c:v>
                </c:pt>
                <c:pt idx="2">
                  <c:v>מרץ</c:v>
                </c:pt>
                <c:pt idx="3">
                  <c:v>אפריל</c:v>
                </c:pt>
                <c:pt idx="4">
                  <c:v>מאי</c:v>
                </c:pt>
                <c:pt idx="5">
                  <c:v>יוני</c:v>
                </c:pt>
                <c:pt idx="6">
                  <c:v>יולי</c:v>
                </c:pt>
                <c:pt idx="7">
                  <c:v>אוגוסט</c:v>
                </c:pt>
                <c:pt idx="8">
                  <c:v>ספטמבר</c:v>
                </c:pt>
                <c:pt idx="9">
                  <c:v>אוקטובר</c:v>
                </c:pt>
                <c:pt idx="10">
                  <c:v>נובמבר</c:v>
                </c:pt>
                <c:pt idx="11">
                  <c:v>דצמבר</c:v>
                </c:pt>
              </c:strCache>
            </c:strRef>
          </c:cat>
          <c:val>
            <c:numRef>
              <c:f>[6]גיליון1!$C$7:$N$7</c:f>
              <c:numCache>
                <c:formatCode>General</c:formatCode>
                <c:ptCount val="12"/>
                <c:pt idx="0">
                  <c:v>788</c:v>
                </c:pt>
                <c:pt idx="1">
                  <c:v>865</c:v>
                </c:pt>
                <c:pt idx="2">
                  <c:v>1101</c:v>
                </c:pt>
                <c:pt idx="3">
                  <c:v>551</c:v>
                </c:pt>
                <c:pt idx="4">
                  <c:v>952</c:v>
                </c:pt>
                <c:pt idx="5">
                  <c:v>529</c:v>
                </c:pt>
                <c:pt idx="6">
                  <c:v>720</c:v>
                </c:pt>
                <c:pt idx="7">
                  <c:v>978</c:v>
                </c:pt>
                <c:pt idx="8">
                  <c:v>770</c:v>
                </c:pt>
                <c:pt idx="9">
                  <c:v>1054</c:v>
                </c:pt>
                <c:pt idx="10">
                  <c:v>1387</c:v>
                </c:pt>
                <c:pt idx="11">
                  <c:v>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2F-4B8E-A526-6203EF0C1F4B}"/>
            </c:ext>
          </c:extLst>
        </c:ser>
        <c:ser>
          <c:idx val="3"/>
          <c:order val="3"/>
          <c:tx>
            <c:strRef>
              <c:f>[6]גיליון1!$B$8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[6]גיליון1!$C$4:$N$4</c:f>
              <c:strCache>
                <c:ptCount val="12"/>
                <c:pt idx="0">
                  <c:v>ינואר</c:v>
                </c:pt>
                <c:pt idx="1">
                  <c:v>בפראר</c:v>
                </c:pt>
                <c:pt idx="2">
                  <c:v>מרץ</c:v>
                </c:pt>
                <c:pt idx="3">
                  <c:v>אפריל</c:v>
                </c:pt>
                <c:pt idx="4">
                  <c:v>מאי</c:v>
                </c:pt>
                <c:pt idx="5">
                  <c:v>יוני</c:v>
                </c:pt>
                <c:pt idx="6">
                  <c:v>יולי</c:v>
                </c:pt>
                <c:pt idx="7">
                  <c:v>אוגוסט</c:v>
                </c:pt>
                <c:pt idx="8">
                  <c:v>ספטמבר</c:v>
                </c:pt>
                <c:pt idx="9">
                  <c:v>אוקטובר</c:v>
                </c:pt>
                <c:pt idx="10">
                  <c:v>נובמבר</c:v>
                </c:pt>
                <c:pt idx="11">
                  <c:v>דצמבר</c:v>
                </c:pt>
              </c:strCache>
            </c:strRef>
          </c:cat>
          <c:val>
            <c:numRef>
              <c:f>[6]גיליון1!$C$8:$N$8</c:f>
              <c:numCache>
                <c:formatCode>General</c:formatCode>
                <c:ptCount val="12"/>
                <c:pt idx="0">
                  <c:v>1088</c:v>
                </c:pt>
                <c:pt idx="1">
                  <c:v>755</c:v>
                </c:pt>
                <c:pt idx="2">
                  <c:v>942</c:v>
                </c:pt>
                <c:pt idx="3">
                  <c:v>557</c:v>
                </c:pt>
                <c:pt idx="4">
                  <c:v>654</c:v>
                </c:pt>
                <c:pt idx="5">
                  <c:v>533</c:v>
                </c:pt>
                <c:pt idx="6">
                  <c:v>559</c:v>
                </c:pt>
                <c:pt idx="7">
                  <c:v>905</c:v>
                </c:pt>
                <c:pt idx="8">
                  <c:v>586</c:v>
                </c:pt>
                <c:pt idx="9">
                  <c:v>816</c:v>
                </c:pt>
                <c:pt idx="10">
                  <c:v>662</c:v>
                </c:pt>
                <c:pt idx="11">
                  <c:v>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2F-4B8E-A526-6203EF0C1F4B}"/>
            </c:ext>
          </c:extLst>
        </c:ser>
        <c:ser>
          <c:idx val="4"/>
          <c:order val="4"/>
          <c:tx>
            <c:strRef>
              <c:f>[6]גיליון1!$B$9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[6]גיליון1!$C$4:$N$4</c:f>
              <c:strCache>
                <c:ptCount val="12"/>
                <c:pt idx="0">
                  <c:v>ינואר</c:v>
                </c:pt>
                <c:pt idx="1">
                  <c:v>בפראר</c:v>
                </c:pt>
                <c:pt idx="2">
                  <c:v>מרץ</c:v>
                </c:pt>
                <c:pt idx="3">
                  <c:v>אפריל</c:v>
                </c:pt>
                <c:pt idx="4">
                  <c:v>מאי</c:v>
                </c:pt>
                <c:pt idx="5">
                  <c:v>יוני</c:v>
                </c:pt>
                <c:pt idx="6">
                  <c:v>יולי</c:v>
                </c:pt>
                <c:pt idx="7">
                  <c:v>אוגוסט</c:v>
                </c:pt>
                <c:pt idx="8">
                  <c:v>ספטמבר</c:v>
                </c:pt>
                <c:pt idx="9">
                  <c:v>אוקטובר</c:v>
                </c:pt>
                <c:pt idx="10">
                  <c:v>נובמבר</c:v>
                </c:pt>
                <c:pt idx="11">
                  <c:v>דצמבר</c:v>
                </c:pt>
              </c:strCache>
            </c:strRef>
          </c:cat>
          <c:val>
            <c:numRef>
              <c:f>[6]גיליון1!$C$9:$N$9</c:f>
              <c:numCache>
                <c:formatCode>General</c:formatCode>
                <c:ptCount val="12"/>
                <c:pt idx="0">
                  <c:v>861</c:v>
                </c:pt>
                <c:pt idx="1">
                  <c:v>1009</c:v>
                </c:pt>
                <c:pt idx="2">
                  <c:v>903</c:v>
                </c:pt>
                <c:pt idx="3">
                  <c:v>741</c:v>
                </c:pt>
                <c:pt idx="4">
                  <c:v>791</c:v>
                </c:pt>
                <c:pt idx="5">
                  <c:v>635</c:v>
                </c:pt>
                <c:pt idx="6">
                  <c:v>945</c:v>
                </c:pt>
                <c:pt idx="7">
                  <c:v>772</c:v>
                </c:pt>
                <c:pt idx="8">
                  <c:v>882</c:v>
                </c:pt>
                <c:pt idx="9">
                  <c:v>944</c:v>
                </c:pt>
                <c:pt idx="10">
                  <c:v>1029</c:v>
                </c:pt>
                <c:pt idx="11">
                  <c:v>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2F-4B8E-A526-6203EF0C1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4882176"/>
        <c:axId val="384882832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[6]גיליון1!$B$5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[6]גיליון1!$C$4:$N$4</c15:sqref>
                        </c15:formulaRef>
                      </c:ext>
                    </c:extLst>
                    <c:strCache>
                      <c:ptCount val="12"/>
                      <c:pt idx="0">
                        <c:v>ינואר</c:v>
                      </c:pt>
                      <c:pt idx="1">
                        <c:v>בפראר</c:v>
                      </c:pt>
                      <c:pt idx="2">
                        <c:v>מרץ</c:v>
                      </c:pt>
                      <c:pt idx="3">
                        <c:v>אפריל</c:v>
                      </c:pt>
                      <c:pt idx="4">
                        <c:v>מאי</c:v>
                      </c:pt>
                      <c:pt idx="5">
                        <c:v>יוני</c:v>
                      </c:pt>
                      <c:pt idx="6">
                        <c:v>יולי</c:v>
                      </c:pt>
                      <c:pt idx="7">
                        <c:v>אוגוסט</c:v>
                      </c:pt>
                      <c:pt idx="8">
                        <c:v>ספטמבר</c:v>
                      </c:pt>
                      <c:pt idx="9">
                        <c:v>אוקטובר</c:v>
                      </c:pt>
                      <c:pt idx="10">
                        <c:v>נובמבר</c:v>
                      </c:pt>
                      <c:pt idx="11">
                        <c:v>דצמבר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[6]גיליון1!$C$5:$N$5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1056</c:v>
                      </c:pt>
                      <c:pt idx="1">
                        <c:v>918</c:v>
                      </c:pt>
                      <c:pt idx="2">
                        <c:v>1126</c:v>
                      </c:pt>
                      <c:pt idx="3">
                        <c:v>382</c:v>
                      </c:pt>
                      <c:pt idx="4">
                        <c:v>642</c:v>
                      </c:pt>
                      <c:pt idx="5">
                        <c:v>681</c:v>
                      </c:pt>
                      <c:pt idx="6">
                        <c:v>551</c:v>
                      </c:pt>
                      <c:pt idx="7">
                        <c:v>730</c:v>
                      </c:pt>
                      <c:pt idx="8">
                        <c:v>763</c:v>
                      </c:pt>
                      <c:pt idx="9">
                        <c:v>900</c:v>
                      </c:pt>
                      <c:pt idx="10">
                        <c:v>826</c:v>
                      </c:pt>
                      <c:pt idx="11">
                        <c:v>1148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42F-4B8E-A526-6203EF0C1F4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[6]גיליון1!$B$6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[6]גיליון1!$C$4:$N$4</c15:sqref>
                        </c15:formulaRef>
                      </c:ext>
                    </c:extLst>
                    <c:strCache>
                      <c:ptCount val="12"/>
                      <c:pt idx="0">
                        <c:v>ינואר</c:v>
                      </c:pt>
                      <c:pt idx="1">
                        <c:v>בפראר</c:v>
                      </c:pt>
                      <c:pt idx="2">
                        <c:v>מרץ</c:v>
                      </c:pt>
                      <c:pt idx="3">
                        <c:v>אפריל</c:v>
                      </c:pt>
                      <c:pt idx="4">
                        <c:v>מאי</c:v>
                      </c:pt>
                      <c:pt idx="5">
                        <c:v>יוני</c:v>
                      </c:pt>
                      <c:pt idx="6">
                        <c:v>יולי</c:v>
                      </c:pt>
                      <c:pt idx="7">
                        <c:v>אוגוסט</c:v>
                      </c:pt>
                      <c:pt idx="8">
                        <c:v>ספטמבר</c:v>
                      </c:pt>
                      <c:pt idx="9">
                        <c:v>אוקטובר</c:v>
                      </c:pt>
                      <c:pt idx="10">
                        <c:v>נובמבר</c:v>
                      </c:pt>
                      <c:pt idx="11">
                        <c:v>דצמבר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[6]גיליון1!$C$6:$N$6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836</c:v>
                      </c:pt>
                      <c:pt idx="1">
                        <c:v>749</c:v>
                      </c:pt>
                      <c:pt idx="2">
                        <c:v>987</c:v>
                      </c:pt>
                      <c:pt idx="3">
                        <c:v>638</c:v>
                      </c:pt>
                      <c:pt idx="4">
                        <c:v>687</c:v>
                      </c:pt>
                      <c:pt idx="5">
                        <c:v>691</c:v>
                      </c:pt>
                      <c:pt idx="6">
                        <c:v>571</c:v>
                      </c:pt>
                      <c:pt idx="7">
                        <c:v>1000</c:v>
                      </c:pt>
                      <c:pt idx="8">
                        <c:v>545</c:v>
                      </c:pt>
                      <c:pt idx="9">
                        <c:v>884</c:v>
                      </c:pt>
                      <c:pt idx="10">
                        <c:v>1058</c:v>
                      </c:pt>
                      <c:pt idx="11">
                        <c:v>815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242F-4B8E-A526-6203EF0C1F4B}"/>
                  </c:ext>
                </c:extLst>
              </c15:ser>
            </c15:filteredBarSeries>
          </c:ext>
        </c:extLst>
      </c:bar3DChart>
      <c:catAx>
        <c:axId val="38488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84882832"/>
        <c:crosses val="autoZero"/>
        <c:auto val="1"/>
        <c:lblAlgn val="ctr"/>
        <c:lblOffset val="100"/>
        <c:noMultiLvlLbl val="0"/>
      </c:catAx>
      <c:valAx>
        <c:axId val="38488283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84882176"/>
        <c:crosses val="max"/>
        <c:crossBetween val="between"/>
      </c:valAx>
      <c:spPr>
        <a:pattFill prst="pct10">
          <a:fgClr>
            <a:schemeClr val="accent1"/>
          </a:fgClr>
          <a:bgClr>
            <a:schemeClr val="bg1"/>
          </a:bgClr>
        </a:pattFill>
        <a:ln>
          <a:noFill/>
        </a:ln>
        <a:effectLst/>
      </c:spPr>
    </c:plotArea>
    <c:legend>
      <c:legendPos val="b"/>
      <c:overlay val="0"/>
      <c:spPr>
        <a:solidFill>
          <a:srgbClr val="FFFF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pattFill prst="pct6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r>
              <a:rPr lang="he-IL"/>
              <a:t> מחיר בש"ח עפ"י סיווג </a:t>
            </a:r>
          </a:p>
        </c:rich>
      </c:tx>
      <c:layout>
        <c:manualLayout>
          <c:xMode val="edge"/>
          <c:yMode val="edge"/>
          <c:x val="0.34929955819579295"/>
          <c:y val="1.46844687892275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52564425888227"/>
          <c:y val="0.12890660406579621"/>
          <c:w val="0.85497438104974921"/>
          <c:h val="0.57263559446374068"/>
        </c:manualLayout>
      </c:layout>
      <c:barChart>
        <c:barDir val="col"/>
        <c:grouping val="clustered"/>
        <c:varyColors val="0"/>
        <c:ser>
          <c:idx val="3"/>
          <c:order val="0"/>
          <c:tx>
            <c:v>2009</c:v>
          </c:tx>
          <c:invertIfNegative val="0"/>
          <c:cat>
            <c:strRef>
              <c:f>'התפלגות מחיר לפי  סיווג  '!$B$2:$J$2</c:f>
              <c:strCache>
                <c:ptCount val="9"/>
                <c:pt idx="0">
                  <c:v>המלטה 1 ט+</c:v>
                </c:pt>
                <c:pt idx="1">
                  <c:v>המלטה 1 ט+ט</c:v>
                </c:pt>
                <c:pt idx="2">
                  <c:v>המלטה 1 ט</c:v>
                </c:pt>
                <c:pt idx="3">
                  <c:v>המלטה 1 ט-</c:v>
                </c:pt>
                <c:pt idx="4">
                  <c:v>פרות ט+</c:v>
                </c:pt>
                <c:pt idx="5">
                  <c:v>פרות ט+ט</c:v>
                </c:pt>
                <c:pt idx="6">
                  <c:v>פרות ט</c:v>
                </c:pt>
                <c:pt idx="7">
                  <c:v>פרות ט-</c:v>
                </c:pt>
                <c:pt idx="8">
                  <c:v>ממוצע משוקלל</c:v>
                </c:pt>
              </c:strCache>
            </c:strRef>
          </c:cat>
          <c:val>
            <c:numRef>
              <c:f>'התפלגות מחיר לפי  סיווג  '!$B$16:$J$16</c:f>
            </c:numRef>
          </c:val>
          <c:extLst>
            <c:ext xmlns:c16="http://schemas.microsoft.com/office/drawing/2014/chart" uri="{C3380CC4-5D6E-409C-BE32-E72D297353CC}">
              <c16:uniqueId val="{00000000-2253-49B0-8E17-F3BDC053C592}"/>
            </c:ext>
          </c:extLst>
        </c:ser>
        <c:ser>
          <c:idx val="0"/>
          <c:order val="1"/>
          <c:tx>
            <c:v>2010</c:v>
          </c:tx>
          <c:invertIfNegative val="0"/>
          <c:cat>
            <c:strRef>
              <c:f>'התפלגות מחיר לפי  סיווג  '!$B$2:$J$2</c:f>
              <c:strCache>
                <c:ptCount val="9"/>
                <c:pt idx="0">
                  <c:v>המלטה 1 ט+</c:v>
                </c:pt>
                <c:pt idx="1">
                  <c:v>המלטה 1 ט+ט</c:v>
                </c:pt>
                <c:pt idx="2">
                  <c:v>המלטה 1 ט</c:v>
                </c:pt>
                <c:pt idx="3">
                  <c:v>המלטה 1 ט-</c:v>
                </c:pt>
                <c:pt idx="4">
                  <c:v>פרות ט+</c:v>
                </c:pt>
                <c:pt idx="5">
                  <c:v>פרות ט+ט</c:v>
                </c:pt>
                <c:pt idx="6">
                  <c:v>פרות ט</c:v>
                </c:pt>
                <c:pt idx="7">
                  <c:v>פרות ט-</c:v>
                </c:pt>
                <c:pt idx="8">
                  <c:v>ממוצע משוקלל</c:v>
                </c:pt>
              </c:strCache>
            </c:strRef>
          </c:cat>
          <c:val>
            <c:numRef>
              <c:f>'התפלגות מחיר לפי  סיווג  '!$B$30:$J$30</c:f>
            </c:numRef>
          </c:val>
          <c:extLst>
            <c:ext xmlns:c16="http://schemas.microsoft.com/office/drawing/2014/chart" uri="{C3380CC4-5D6E-409C-BE32-E72D297353CC}">
              <c16:uniqueId val="{00000001-2253-49B0-8E17-F3BDC053C592}"/>
            </c:ext>
          </c:extLst>
        </c:ser>
        <c:ser>
          <c:idx val="1"/>
          <c:order val="2"/>
          <c:tx>
            <c:v>2011</c:v>
          </c:tx>
          <c:invertIfNegative val="0"/>
          <c:cat>
            <c:strRef>
              <c:f>'התפלגות מחיר לפי  סיווג  '!$B$2:$J$2</c:f>
              <c:strCache>
                <c:ptCount val="9"/>
                <c:pt idx="0">
                  <c:v>המלטה 1 ט+</c:v>
                </c:pt>
                <c:pt idx="1">
                  <c:v>המלטה 1 ט+ט</c:v>
                </c:pt>
                <c:pt idx="2">
                  <c:v>המלטה 1 ט</c:v>
                </c:pt>
                <c:pt idx="3">
                  <c:v>המלטה 1 ט-</c:v>
                </c:pt>
                <c:pt idx="4">
                  <c:v>פרות ט+</c:v>
                </c:pt>
                <c:pt idx="5">
                  <c:v>פרות ט+ט</c:v>
                </c:pt>
                <c:pt idx="6">
                  <c:v>פרות ט</c:v>
                </c:pt>
                <c:pt idx="7">
                  <c:v>פרות ט-</c:v>
                </c:pt>
                <c:pt idx="8">
                  <c:v>ממוצע משוקלל</c:v>
                </c:pt>
              </c:strCache>
            </c:strRef>
          </c:cat>
          <c:val>
            <c:numRef>
              <c:f>'התפלגות מחיר לפי  סיווג  '!$B$44:$J$44</c:f>
            </c:numRef>
          </c:val>
          <c:extLst>
            <c:ext xmlns:c16="http://schemas.microsoft.com/office/drawing/2014/chart" uri="{C3380CC4-5D6E-409C-BE32-E72D297353CC}">
              <c16:uniqueId val="{00000002-2253-49B0-8E17-F3BDC053C592}"/>
            </c:ext>
          </c:extLst>
        </c:ser>
        <c:ser>
          <c:idx val="2"/>
          <c:order val="3"/>
          <c:tx>
            <c:v>2012</c:v>
          </c:tx>
          <c:invertIfNegative val="0"/>
          <c:cat>
            <c:strRef>
              <c:f>'התפלגות מחיר לפי  סיווג  '!$B$2:$J$2</c:f>
              <c:strCache>
                <c:ptCount val="9"/>
                <c:pt idx="0">
                  <c:v>המלטה 1 ט+</c:v>
                </c:pt>
                <c:pt idx="1">
                  <c:v>המלטה 1 ט+ט</c:v>
                </c:pt>
                <c:pt idx="2">
                  <c:v>המלטה 1 ט</c:v>
                </c:pt>
                <c:pt idx="3">
                  <c:v>המלטה 1 ט-</c:v>
                </c:pt>
                <c:pt idx="4">
                  <c:v>פרות ט+</c:v>
                </c:pt>
                <c:pt idx="5">
                  <c:v>פרות ט+ט</c:v>
                </c:pt>
                <c:pt idx="6">
                  <c:v>פרות ט</c:v>
                </c:pt>
                <c:pt idx="7">
                  <c:v>פרות ט-</c:v>
                </c:pt>
                <c:pt idx="8">
                  <c:v>ממוצע משוקלל</c:v>
                </c:pt>
              </c:strCache>
            </c:strRef>
          </c:cat>
          <c:val>
            <c:numRef>
              <c:f>'התפלגות מחיר לפי  סיווג  '!$B$58:$J$58</c:f>
            </c:numRef>
          </c:val>
          <c:extLst>
            <c:ext xmlns:c16="http://schemas.microsoft.com/office/drawing/2014/chart" uri="{C3380CC4-5D6E-409C-BE32-E72D297353CC}">
              <c16:uniqueId val="{00000003-2253-49B0-8E17-F3BDC053C592}"/>
            </c:ext>
          </c:extLst>
        </c:ser>
        <c:ser>
          <c:idx val="5"/>
          <c:order val="4"/>
          <c:tx>
            <c:v>2014</c:v>
          </c:tx>
          <c:invertIfNegative val="0"/>
          <c:cat>
            <c:strRef>
              <c:f>'התפלגות מחיר לפי  סיווג  '!$B$2:$J$2</c:f>
              <c:strCache>
                <c:ptCount val="9"/>
                <c:pt idx="0">
                  <c:v>המלטה 1 ט+</c:v>
                </c:pt>
                <c:pt idx="1">
                  <c:v>המלטה 1 ט+ט</c:v>
                </c:pt>
                <c:pt idx="2">
                  <c:v>המלטה 1 ט</c:v>
                </c:pt>
                <c:pt idx="3">
                  <c:v>המלטה 1 ט-</c:v>
                </c:pt>
                <c:pt idx="4">
                  <c:v>פרות ט+</c:v>
                </c:pt>
                <c:pt idx="5">
                  <c:v>פרות ט+ט</c:v>
                </c:pt>
                <c:pt idx="6">
                  <c:v>פרות ט</c:v>
                </c:pt>
                <c:pt idx="7">
                  <c:v>פרות ט-</c:v>
                </c:pt>
                <c:pt idx="8">
                  <c:v>ממוצע משוקלל</c:v>
                </c:pt>
              </c:strCache>
            </c:strRef>
          </c:cat>
          <c:val>
            <c:numRef>
              <c:f>'התפלגות מחיר לפי  סיווג  '!$B$86:$J$86</c:f>
              <c:numCache>
                <c:formatCode>_(* #,##0.00_);_(* \(#,##0.00\);_(* "-"??_);_(@_)</c:formatCode>
                <c:ptCount val="9"/>
                <c:pt idx="0">
                  <c:v>9.497540983606557</c:v>
                </c:pt>
                <c:pt idx="1">
                  <c:v>9.1074479166666666</c:v>
                </c:pt>
                <c:pt idx="2">
                  <c:v>10.11531914893617</c:v>
                </c:pt>
                <c:pt idx="3">
                  <c:v>8.4949415204678367</c:v>
                </c:pt>
                <c:pt idx="4">
                  <c:v>9.2413484646194934</c:v>
                </c:pt>
                <c:pt idx="5">
                  <c:v>8.4245604002859178</c:v>
                </c:pt>
                <c:pt idx="6">
                  <c:v>7.0511932078935287</c:v>
                </c:pt>
                <c:pt idx="7">
                  <c:v>5.2248017784364587</c:v>
                </c:pt>
                <c:pt idx="8">
                  <c:v>7.5833545776428926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53-49B0-8E17-F3BDC053C592}"/>
            </c:ext>
          </c:extLst>
        </c:ser>
        <c:ser>
          <c:idx val="6"/>
          <c:order val="5"/>
          <c:tx>
            <c:v>2015</c:v>
          </c:tx>
          <c:invertIfNegative val="0"/>
          <c:cat>
            <c:strRef>
              <c:f>'התפלגות מחיר לפי  סיווג  '!$B$2:$J$2</c:f>
              <c:strCache>
                <c:ptCount val="9"/>
                <c:pt idx="0">
                  <c:v>המלטה 1 ט+</c:v>
                </c:pt>
                <c:pt idx="1">
                  <c:v>המלטה 1 ט+ט</c:v>
                </c:pt>
                <c:pt idx="2">
                  <c:v>המלטה 1 ט</c:v>
                </c:pt>
                <c:pt idx="3">
                  <c:v>המלטה 1 ט-</c:v>
                </c:pt>
                <c:pt idx="4">
                  <c:v>פרות ט+</c:v>
                </c:pt>
                <c:pt idx="5">
                  <c:v>פרות ט+ט</c:v>
                </c:pt>
                <c:pt idx="6">
                  <c:v>פרות ט</c:v>
                </c:pt>
                <c:pt idx="7">
                  <c:v>פרות ט-</c:v>
                </c:pt>
                <c:pt idx="8">
                  <c:v>ממוצע משוקלל</c:v>
                </c:pt>
              </c:strCache>
            </c:strRef>
          </c:cat>
          <c:val>
            <c:numRef>
              <c:f>'התפלגות מחיר לפי  סיווג  '!$B$100:$J$100</c:f>
              <c:numCache>
                <c:formatCode>_(* #,##0.00_);_(* \(#,##0.00\);_(* "-"??_);_(@_)</c:formatCode>
                <c:ptCount val="9"/>
                <c:pt idx="0">
                  <c:v>11.371842105263156</c:v>
                </c:pt>
                <c:pt idx="1">
                  <c:v>11.169236641221374</c:v>
                </c:pt>
                <c:pt idx="2">
                  <c:v>12.122706422018348</c:v>
                </c:pt>
                <c:pt idx="3">
                  <c:v>10.312775330396477</c:v>
                </c:pt>
                <c:pt idx="4">
                  <c:v>11.575516304347827</c:v>
                </c:pt>
                <c:pt idx="5">
                  <c:v>10.615502555366268</c:v>
                </c:pt>
                <c:pt idx="6">
                  <c:v>8.9269386745796222</c:v>
                </c:pt>
                <c:pt idx="7">
                  <c:v>6.6667791411042954</c:v>
                </c:pt>
                <c:pt idx="8">
                  <c:v>9.4720544848917427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53-49B0-8E17-F3BDC053C592}"/>
            </c:ext>
          </c:extLst>
        </c:ser>
        <c:ser>
          <c:idx val="7"/>
          <c:order val="6"/>
          <c:tx>
            <c:v>2016</c:v>
          </c:tx>
          <c:invertIfNegative val="0"/>
          <c:cat>
            <c:strRef>
              <c:f>'התפלגות מחיר לפי  סיווג  '!$B$2:$J$2</c:f>
              <c:strCache>
                <c:ptCount val="9"/>
                <c:pt idx="0">
                  <c:v>המלטה 1 ט+</c:v>
                </c:pt>
                <c:pt idx="1">
                  <c:v>המלטה 1 ט+ט</c:v>
                </c:pt>
                <c:pt idx="2">
                  <c:v>המלטה 1 ט</c:v>
                </c:pt>
                <c:pt idx="3">
                  <c:v>המלטה 1 ט-</c:v>
                </c:pt>
                <c:pt idx="4">
                  <c:v>פרות ט+</c:v>
                </c:pt>
                <c:pt idx="5">
                  <c:v>פרות ט+ט</c:v>
                </c:pt>
                <c:pt idx="6">
                  <c:v>פרות ט</c:v>
                </c:pt>
                <c:pt idx="7">
                  <c:v>פרות ט-</c:v>
                </c:pt>
                <c:pt idx="8">
                  <c:v>ממוצע משוקלל</c:v>
                </c:pt>
              </c:strCache>
            </c:strRef>
          </c:cat>
          <c:val>
            <c:numRef>
              <c:f>'התפלגות מחיר לפי  סיווג  '!$B$114:$J$114</c:f>
              <c:numCache>
                <c:formatCode>_(* #,##0.00_);_(* \(#,##0.00\);_(* "-"??_);_(@_)</c:formatCode>
                <c:ptCount val="9"/>
                <c:pt idx="0">
                  <c:v>10.895333333333333</c:v>
                </c:pt>
                <c:pt idx="1">
                  <c:v>10.296838235294118</c:v>
                </c:pt>
                <c:pt idx="2">
                  <c:v>11.892996575342465</c:v>
                </c:pt>
                <c:pt idx="3">
                  <c:v>9.9119117647058825</c:v>
                </c:pt>
                <c:pt idx="4">
                  <c:v>10.598119614799796</c:v>
                </c:pt>
                <c:pt idx="5">
                  <c:v>9.7193796526054594</c:v>
                </c:pt>
                <c:pt idx="6">
                  <c:v>8.244190966266439</c:v>
                </c:pt>
                <c:pt idx="7">
                  <c:v>6.2632494407158843</c:v>
                </c:pt>
                <c:pt idx="8">
                  <c:v>9.728594798657717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53-49B0-8E17-F3BDC053C592}"/>
            </c:ext>
          </c:extLst>
        </c:ser>
        <c:ser>
          <c:idx val="4"/>
          <c:order val="7"/>
          <c:tx>
            <c:v>2017</c:v>
          </c:tx>
          <c:invertIfNegative val="0"/>
          <c:val>
            <c:numRef>
              <c:f>'התפלגות מחיר לפי  סיווג  '!$B$128:$I$128</c:f>
              <c:numCache>
                <c:formatCode>_(* #,##0.00_);_(* \(#,##0.00\);_(* "-"??_);_(@_)</c:formatCode>
                <c:ptCount val="8"/>
                <c:pt idx="0">
                  <c:v>11.557142857142859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53-49B0-8E17-F3BDC053C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659008"/>
        <c:axId val="123660544"/>
      </c:barChart>
      <c:catAx>
        <c:axId val="12365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2366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660544"/>
        <c:scaling>
          <c:orientation val="minMax"/>
        </c:scaling>
        <c:delete val="0"/>
        <c:axPos val="l"/>
        <c:majorGridlines/>
        <c:numFmt formatCode="\₪\ 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23659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119931627763661"/>
          <c:y val="0.11252832526369012"/>
          <c:w val="8.3191093524456874E-2"/>
          <c:h val="0.26417436950815931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424242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424242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0544" r="0.75000000000000544" t="1" header="0.5" footer="0.5"/>
    <c:pageSetup paperSize="9" orientation="landscape" horizontalDpi="-3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r>
              <a:rPr lang="he-IL"/>
              <a:t> כמויות ראשים מול מחיר בש"ח לק"ג </a:t>
            </a:r>
          </a:p>
        </c:rich>
      </c:tx>
      <c:layout>
        <c:manualLayout>
          <c:xMode val="edge"/>
          <c:yMode val="edge"/>
          <c:x val="0.21694834341359726"/>
          <c:y val="3.790132294069338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789432310977791"/>
          <c:y val="0.12890658554044557"/>
          <c:w val="0.75035675449054762"/>
          <c:h val="0.66787369370240335"/>
        </c:manualLayout>
      </c:layout>
      <c:barChart>
        <c:barDir val="col"/>
        <c:grouping val="clustered"/>
        <c:varyColors val="0"/>
        <c:ser>
          <c:idx val="1"/>
          <c:order val="1"/>
          <c:tx>
            <c:v>מספר ראשים</c:v>
          </c:tx>
          <c:invertIfNegative val="0"/>
          <c:val>
            <c:numRef>
              <c:f>('התפלגות ראשים לפי סיווג'!$J$59:$J$70,'התפלגות ראשים לפי סיווג'!$J$73:$J$84,'התפלגות ראשים לפי סיווג'!$J$87:$J$98,'התפלגות ראשים לפי סיווג'!$J$101:$J$112)</c:f>
              <c:numCache>
                <c:formatCode>_(* #,##0_);_(* \(#,##0\);_(* "-"??_);_(@_)</c:formatCode>
                <c:ptCount val="48"/>
                <c:pt idx="0">
                  <c:v>925</c:v>
                </c:pt>
                <c:pt idx="1">
                  <c:v>653</c:v>
                </c:pt>
                <c:pt idx="2">
                  <c:v>434</c:v>
                </c:pt>
                <c:pt idx="3">
                  <c:v>611</c:v>
                </c:pt>
                <c:pt idx="4">
                  <c:v>477</c:v>
                </c:pt>
                <c:pt idx="5">
                  <c:v>421</c:v>
                </c:pt>
                <c:pt idx="6">
                  <c:v>550</c:v>
                </c:pt>
                <c:pt idx="7">
                  <c:v>683</c:v>
                </c:pt>
                <c:pt idx="8">
                  <c:v>605</c:v>
                </c:pt>
                <c:pt idx="9">
                  <c:v>902</c:v>
                </c:pt>
                <c:pt idx="10">
                  <c:v>674</c:v>
                </c:pt>
                <c:pt idx="11">
                  <c:v>711</c:v>
                </c:pt>
                <c:pt idx="12">
                  <c:v>740</c:v>
                </c:pt>
                <c:pt idx="13">
                  <c:v>834</c:v>
                </c:pt>
                <c:pt idx="14">
                  <c:v>856</c:v>
                </c:pt>
                <c:pt idx="15">
                  <c:v>674</c:v>
                </c:pt>
                <c:pt idx="16">
                  <c:v>317</c:v>
                </c:pt>
                <c:pt idx="17">
                  <c:v>584</c:v>
                </c:pt>
                <c:pt idx="18">
                  <c:v>784</c:v>
                </c:pt>
                <c:pt idx="19">
                  <c:v>801</c:v>
                </c:pt>
                <c:pt idx="20">
                  <c:v>1130</c:v>
                </c:pt>
                <c:pt idx="21">
                  <c:v>1029</c:v>
                </c:pt>
                <c:pt idx="22">
                  <c:v>978</c:v>
                </c:pt>
                <c:pt idx="23">
                  <c:v>1158</c:v>
                </c:pt>
                <c:pt idx="24">
                  <c:v>806</c:v>
                </c:pt>
                <c:pt idx="25">
                  <c:v>849</c:v>
                </c:pt>
                <c:pt idx="26">
                  <c:v>946</c:v>
                </c:pt>
                <c:pt idx="27">
                  <c:v>469</c:v>
                </c:pt>
                <c:pt idx="28">
                  <c:v>509</c:v>
                </c:pt>
                <c:pt idx="29">
                  <c:v>684</c:v>
                </c:pt>
                <c:pt idx="30">
                  <c:v>428</c:v>
                </c:pt>
                <c:pt idx="31">
                  <c:v>758</c:v>
                </c:pt>
                <c:pt idx="32">
                  <c:v>903</c:v>
                </c:pt>
                <c:pt idx="33">
                  <c:v>626</c:v>
                </c:pt>
                <c:pt idx="34">
                  <c:v>653</c:v>
                </c:pt>
                <c:pt idx="35">
                  <c:v>775</c:v>
                </c:pt>
                <c:pt idx="36">
                  <c:v>707</c:v>
                </c:pt>
                <c:pt idx="37">
                  <c:v>855</c:v>
                </c:pt>
                <c:pt idx="38">
                  <c:v>970</c:v>
                </c:pt>
                <c:pt idx="39">
                  <c:v>516</c:v>
                </c:pt>
                <c:pt idx="40">
                  <c:v>452</c:v>
                </c:pt>
                <c:pt idx="41">
                  <c:v>509</c:v>
                </c:pt>
                <c:pt idx="42">
                  <c:v>426</c:v>
                </c:pt>
                <c:pt idx="43">
                  <c:v>796</c:v>
                </c:pt>
                <c:pt idx="44">
                  <c:v>771</c:v>
                </c:pt>
                <c:pt idx="45">
                  <c:v>671</c:v>
                </c:pt>
                <c:pt idx="46">
                  <c:v>1075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29-420D-9EC4-CA95E7C8D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755840"/>
        <c:axId val="123371520"/>
      </c:barChart>
      <c:lineChart>
        <c:grouping val="standard"/>
        <c:varyColors val="0"/>
        <c:ser>
          <c:idx val="0"/>
          <c:order val="0"/>
          <c:tx>
            <c:v>מחיר ₪ לק"ג</c:v>
          </c:tx>
          <c:spPr>
            <a:ln w="38100"/>
          </c:spPr>
          <c:marker>
            <c:symbol val="none"/>
          </c:marker>
          <c:cat>
            <c:strRef>
              <c:f>('התפלגות מחיר לפי  סיווג  '!$A$59:$A$70,'התפלגות מחיר לפי  סיווג  '!$A$73:$A$84,'התפלגות מחיר לפי  סיווג  '!$A$87:$A$98,'התפלגות מחיר לפי  סיווג  '!$A$101:$A$112,'התפלגות מחיר לפי  סיווג  '!$A$115:$A$126)</c:f>
              <c:strCache>
                <c:ptCount val="60"/>
                <c:pt idx="0">
                  <c:v>1/13</c:v>
                </c:pt>
                <c:pt idx="1">
                  <c:v>2/13</c:v>
                </c:pt>
                <c:pt idx="2">
                  <c:v>3/13</c:v>
                </c:pt>
                <c:pt idx="3">
                  <c:v>4/13</c:v>
                </c:pt>
                <c:pt idx="4">
                  <c:v>5/13</c:v>
                </c:pt>
                <c:pt idx="5">
                  <c:v>6/13</c:v>
                </c:pt>
                <c:pt idx="6">
                  <c:v>7/13</c:v>
                </c:pt>
                <c:pt idx="7">
                  <c:v>8/13</c:v>
                </c:pt>
                <c:pt idx="8">
                  <c:v>9/13</c:v>
                </c:pt>
                <c:pt idx="9">
                  <c:v>10/13</c:v>
                </c:pt>
                <c:pt idx="10">
                  <c:v>11/13</c:v>
                </c:pt>
                <c:pt idx="11">
                  <c:v>12/13</c:v>
                </c:pt>
                <c:pt idx="12">
                  <c:v>1/14</c:v>
                </c:pt>
                <c:pt idx="13">
                  <c:v>2/14</c:v>
                </c:pt>
                <c:pt idx="14">
                  <c:v>3/14</c:v>
                </c:pt>
                <c:pt idx="15">
                  <c:v>4/14</c:v>
                </c:pt>
                <c:pt idx="16">
                  <c:v>5/14</c:v>
                </c:pt>
                <c:pt idx="17">
                  <c:v>6/14</c:v>
                </c:pt>
                <c:pt idx="18">
                  <c:v>7/14</c:v>
                </c:pt>
                <c:pt idx="19">
                  <c:v>8/14</c:v>
                </c:pt>
                <c:pt idx="20">
                  <c:v>9/14</c:v>
                </c:pt>
                <c:pt idx="21">
                  <c:v>10/14</c:v>
                </c:pt>
                <c:pt idx="22">
                  <c:v>11/14</c:v>
                </c:pt>
                <c:pt idx="23">
                  <c:v>12/14</c:v>
                </c:pt>
                <c:pt idx="24">
                  <c:v>1/15</c:v>
                </c:pt>
                <c:pt idx="25">
                  <c:v>2/15</c:v>
                </c:pt>
                <c:pt idx="26">
                  <c:v>3/15</c:v>
                </c:pt>
                <c:pt idx="27">
                  <c:v>4/15</c:v>
                </c:pt>
                <c:pt idx="28">
                  <c:v>5/15</c:v>
                </c:pt>
                <c:pt idx="29">
                  <c:v>6/15</c:v>
                </c:pt>
                <c:pt idx="30">
                  <c:v>7/15</c:v>
                </c:pt>
                <c:pt idx="31">
                  <c:v>8/15</c:v>
                </c:pt>
                <c:pt idx="32">
                  <c:v>9/15</c:v>
                </c:pt>
                <c:pt idx="33">
                  <c:v>10/15</c:v>
                </c:pt>
                <c:pt idx="34">
                  <c:v>11/15</c:v>
                </c:pt>
                <c:pt idx="35">
                  <c:v>12/15</c:v>
                </c:pt>
                <c:pt idx="36">
                  <c:v>1/16</c:v>
                </c:pt>
                <c:pt idx="37">
                  <c:v>2/16</c:v>
                </c:pt>
                <c:pt idx="38">
                  <c:v>3/16</c:v>
                </c:pt>
                <c:pt idx="39">
                  <c:v>4/16</c:v>
                </c:pt>
                <c:pt idx="40">
                  <c:v>5/16</c:v>
                </c:pt>
                <c:pt idx="41">
                  <c:v>6/16</c:v>
                </c:pt>
                <c:pt idx="42">
                  <c:v>7/16</c:v>
                </c:pt>
                <c:pt idx="43">
                  <c:v>8/16</c:v>
                </c:pt>
                <c:pt idx="44">
                  <c:v>9/16</c:v>
                </c:pt>
                <c:pt idx="45">
                  <c:v>10/16</c:v>
                </c:pt>
                <c:pt idx="46">
                  <c:v>11/16</c:v>
                </c:pt>
                <c:pt idx="47">
                  <c:v>12/16</c:v>
                </c:pt>
                <c:pt idx="48">
                  <c:v>1/17</c:v>
                </c:pt>
                <c:pt idx="49">
                  <c:v>2/17</c:v>
                </c:pt>
                <c:pt idx="50">
                  <c:v>3/17</c:v>
                </c:pt>
                <c:pt idx="51">
                  <c:v>4/17</c:v>
                </c:pt>
                <c:pt idx="52">
                  <c:v>5/17</c:v>
                </c:pt>
                <c:pt idx="53">
                  <c:v>6/17</c:v>
                </c:pt>
                <c:pt idx="54">
                  <c:v>7/17</c:v>
                </c:pt>
                <c:pt idx="55">
                  <c:v>8/17</c:v>
                </c:pt>
                <c:pt idx="56">
                  <c:v>9/17</c:v>
                </c:pt>
                <c:pt idx="57">
                  <c:v>10/17</c:v>
                </c:pt>
                <c:pt idx="58">
                  <c:v>11/17</c:v>
                </c:pt>
                <c:pt idx="59">
                  <c:v>12/17</c:v>
                </c:pt>
              </c:strCache>
            </c:strRef>
          </c:cat>
          <c:val>
            <c:numRef>
              <c:f>('התפלגות מחיר לפי  סיווג  '!$J$59:$J$70,'התפלגות מחיר לפי  סיווג  '!$J$73:$J$84,'התפלגות מחיר לפי  סיווג  '!$J$87:$J$98,'התפלגות מחיר לפי  סיווג  '!$J$101:$J$112)</c:f>
              <c:numCache>
                <c:formatCode>_(* #,##0.00_);_(* \(#,##0.00\);_(* "-"??_);_(@_)</c:formatCode>
                <c:ptCount val="48"/>
                <c:pt idx="0">
                  <c:v>8.4603675675675678</c:v>
                </c:pt>
                <c:pt idx="1">
                  <c:v>8.8530321592649326</c:v>
                </c:pt>
                <c:pt idx="2">
                  <c:v>9.1602304147465432</c:v>
                </c:pt>
                <c:pt idx="3">
                  <c:v>9.1371358428805234</c:v>
                </c:pt>
                <c:pt idx="4">
                  <c:v>9.4423270440251574</c:v>
                </c:pt>
                <c:pt idx="5">
                  <c:v>9.4533254156769591</c:v>
                </c:pt>
                <c:pt idx="6">
                  <c:v>9.6199090909090899</c:v>
                </c:pt>
                <c:pt idx="7">
                  <c:v>9.322474377745241</c:v>
                </c:pt>
                <c:pt idx="8">
                  <c:v>8.7524132231404952</c:v>
                </c:pt>
                <c:pt idx="9">
                  <c:v>8.4123281596452326</c:v>
                </c:pt>
                <c:pt idx="10">
                  <c:v>8.1622848664688412</c:v>
                </c:pt>
                <c:pt idx="11">
                  <c:v>7.7152883263009855</c:v>
                </c:pt>
                <c:pt idx="12">
                  <c:v>7.8841486486486492</c:v>
                </c:pt>
                <c:pt idx="13">
                  <c:v>8.3772901678657075</c:v>
                </c:pt>
                <c:pt idx="14">
                  <c:v>8.5447196261682237</c:v>
                </c:pt>
                <c:pt idx="15">
                  <c:v>8.1821661721068235</c:v>
                </c:pt>
                <c:pt idx="16">
                  <c:v>8.1114826498422712</c:v>
                </c:pt>
                <c:pt idx="17">
                  <c:v>8.3805993150684941</c:v>
                </c:pt>
                <c:pt idx="18">
                  <c:v>8.4429846938775501</c:v>
                </c:pt>
                <c:pt idx="19">
                  <c:v>7.6956054931335833</c:v>
                </c:pt>
                <c:pt idx="20">
                  <c:v>7.3499646017699103</c:v>
                </c:pt>
                <c:pt idx="21">
                  <c:v>6.6725947521865887</c:v>
                </c:pt>
                <c:pt idx="22">
                  <c:v>6.5236196319018402</c:v>
                </c:pt>
                <c:pt idx="23">
                  <c:v>6.4859412780656305</c:v>
                </c:pt>
                <c:pt idx="24">
                  <c:v>7.229764267990074</c:v>
                </c:pt>
                <c:pt idx="25">
                  <c:v>7.7431330977620734</c:v>
                </c:pt>
                <c:pt idx="26">
                  <c:v>8.3117336152219874</c:v>
                </c:pt>
                <c:pt idx="27">
                  <c:v>9.3217484008528775</c:v>
                </c:pt>
                <c:pt idx="28">
                  <c:v>11.146188605108055</c:v>
                </c:pt>
                <c:pt idx="29">
                  <c:v>11.161271929824562</c:v>
                </c:pt>
                <c:pt idx="30">
                  <c:v>11.091845794392523</c:v>
                </c:pt>
                <c:pt idx="31">
                  <c:v>11.698601583113458</c:v>
                </c:pt>
                <c:pt idx="32">
                  <c:v>9.7243189368770757</c:v>
                </c:pt>
                <c:pt idx="33">
                  <c:v>8.6538498402555906</c:v>
                </c:pt>
                <c:pt idx="34">
                  <c:v>9.1884226646248077</c:v>
                </c:pt>
                <c:pt idx="35">
                  <c:v>10.148645161290323</c:v>
                </c:pt>
                <c:pt idx="36">
                  <c:v>10.5375</c:v>
                </c:pt>
                <c:pt idx="37">
                  <c:v>9.8925000000000001</c:v>
                </c:pt>
                <c:pt idx="38">
                  <c:v>9.9774999999999991</c:v>
                </c:pt>
                <c:pt idx="39">
                  <c:v>10.175000000000001</c:v>
                </c:pt>
                <c:pt idx="40">
                  <c:v>10.457499999999998</c:v>
                </c:pt>
                <c:pt idx="41">
                  <c:v>11.254999999999999</c:v>
                </c:pt>
                <c:pt idx="42">
                  <c:v>11.077500000000001</c:v>
                </c:pt>
                <c:pt idx="43">
                  <c:v>9.9350000000000005</c:v>
                </c:pt>
                <c:pt idx="44">
                  <c:v>8.7699999999999978</c:v>
                </c:pt>
                <c:pt idx="45">
                  <c:v>8.8787500000000001</c:v>
                </c:pt>
                <c:pt idx="46">
                  <c:v>8.1287500000000001</c:v>
                </c:pt>
                <c:pt idx="4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9-420D-9EC4-CA95E7C8D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7248"/>
        <c:axId val="114754304"/>
      </c:lineChart>
      <c:dateAx>
        <c:axId val="107957248"/>
        <c:scaling>
          <c:orientation val="minMax"/>
        </c:scaling>
        <c:delete val="0"/>
        <c:axPos val="b"/>
        <c:majorGridlines/>
        <c:min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inorGridlines>
        <c:numFmt formatCode="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14754304"/>
        <c:crosses val="autoZero"/>
        <c:auto val="0"/>
        <c:lblOffset val="100"/>
        <c:baseTimeUnit val="days"/>
        <c:majorUnit val="6"/>
        <c:majorTimeUnit val="days"/>
        <c:minorUnit val="6"/>
        <c:minorTimeUnit val="days"/>
      </c:dateAx>
      <c:valAx>
        <c:axId val="114754304"/>
        <c:scaling>
          <c:orientation val="minMax"/>
          <c:max val="12"/>
          <c:min val="3"/>
        </c:scaling>
        <c:delete val="0"/>
        <c:axPos val="l"/>
        <c:majorGridlines/>
        <c:numFmt formatCode="\₪\ 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07957248"/>
        <c:crosses val="autoZero"/>
        <c:crossBetween val="between"/>
        <c:majorUnit val="1"/>
        <c:minorUnit val="0.1"/>
      </c:valAx>
      <c:catAx>
        <c:axId val="114755840"/>
        <c:scaling>
          <c:orientation val="minMax"/>
        </c:scaling>
        <c:delete val="1"/>
        <c:axPos val="b"/>
        <c:majorTickMark val="out"/>
        <c:minorTickMark val="none"/>
        <c:tickLblPos val="none"/>
        <c:crossAx val="123371520"/>
        <c:crosses val="autoZero"/>
        <c:auto val="1"/>
        <c:lblAlgn val="ctr"/>
        <c:lblOffset val="100"/>
        <c:noMultiLvlLbl val="0"/>
      </c:catAx>
      <c:valAx>
        <c:axId val="123371520"/>
        <c:scaling>
          <c:orientation val="minMax"/>
          <c:max val="1200"/>
          <c:min val="20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424242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e-IL"/>
                  <a:t>מספר ראשים</a:t>
                </a:r>
              </a:p>
            </c:rich>
          </c:tx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14755840"/>
        <c:crosses val="max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21475845410628219"/>
          <c:y val="0.91822971623496563"/>
          <c:w val="0.58497584541062797"/>
          <c:h val="8.118030700707865E-2"/>
        </c:manualLayout>
      </c:layout>
      <c:overlay val="0"/>
      <c:spPr>
        <a:ln>
          <a:solidFill>
            <a:srgbClr val="4F81BD">
              <a:shade val="95000"/>
              <a:satMod val="105000"/>
            </a:srgbClr>
          </a:solidFill>
        </a:ln>
      </c:spPr>
      <c:txPr>
        <a:bodyPr/>
        <a:lstStyle/>
        <a:p>
          <a:pPr>
            <a:defRPr sz="775" b="0" i="0" u="none" strike="noStrike" baseline="0">
              <a:solidFill>
                <a:srgbClr val="424242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4BACC6">
        <a:lumMod val="20000"/>
        <a:lumOff val="80000"/>
      </a:srgbClr>
    </a:solidFill>
  </c:spPr>
  <c:txPr>
    <a:bodyPr/>
    <a:lstStyle/>
    <a:p>
      <a:pPr>
        <a:defRPr sz="1000" b="0" i="0" u="none" strike="noStrike" baseline="0">
          <a:solidFill>
            <a:srgbClr val="424242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0.75000000000000455" l="0.25" r="0.25" t="0.75000000000000455" header="0.30000000000000032" footer="0.30000000000000032"/>
    <c:pageSetup paperSize="9" orientation="landscape" horizontalDpi="-3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r>
              <a:rPr lang="he-IL"/>
              <a:t>התפלגות יציאת ראשים באחוזים עפ"י סיווג </a:t>
            </a:r>
          </a:p>
        </c:rich>
      </c:tx>
      <c:layout>
        <c:manualLayout>
          <c:xMode val="edge"/>
          <c:yMode val="edge"/>
          <c:x val="0.22850374818255631"/>
          <c:y val="4.379686184086874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52567574839155"/>
          <c:y val="0.12890658554044546"/>
          <c:w val="0.85497438104974921"/>
          <c:h val="0.6014148698702324"/>
        </c:manualLayout>
      </c:layout>
      <c:barChart>
        <c:barDir val="col"/>
        <c:grouping val="clustered"/>
        <c:varyColors val="0"/>
        <c:ser>
          <c:idx val="3"/>
          <c:order val="0"/>
          <c:tx>
            <c:v>2009</c:v>
          </c:tx>
          <c:invertIfNegative val="0"/>
          <c:cat>
            <c:strRef>
              <c:f>'התפלגות מחיר לפי  סיווג  '!$B$2:$J$2</c:f>
              <c:strCache>
                <c:ptCount val="9"/>
                <c:pt idx="0">
                  <c:v>המלטה 1 ט+</c:v>
                </c:pt>
                <c:pt idx="1">
                  <c:v>המלטה 1 ט+ט</c:v>
                </c:pt>
                <c:pt idx="2">
                  <c:v>המלטה 1 ט</c:v>
                </c:pt>
                <c:pt idx="3">
                  <c:v>המלטה 1 ט-</c:v>
                </c:pt>
                <c:pt idx="4">
                  <c:v>פרות ט+</c:v>
                </c:pt>
                <c:pt idx="5">
                  <c:v>פרות ט+ט</c:v>
                </c:pt>
                <c:pt idx="6">
                  <c:v>פרות ט</c:v>
                </c:pt>
                <c:pt idx="7">
                  <c:v>פרות ט-</c:v>
                </c:pt>
                <c:pt idx="8">
                  <c:v>ממוצע משוקלל</c:v>
                </c:pt>
              </c:strCache>
            </c:strRef>
          </c:cat>
          <c:val>
            <c:numRef>
              <c:f>'התפלגות ראשים לפי סיווג'!$B$16:$I$16</c:f>
            </c:numRef>
          </c:val>
          <c:extLst>
            <c:ext xmlns:c16="http://schemas.microsoft.com/office/drawing/2014/chart" uri="{C3380CC4-5D6E-409C-BE32-E72D297353CC}">
              <c16:uniqueId val="{00000000-DBF8-4A6E-8C06-A74A0E7B2E91}"/>
            </c:ext>
          </c:extLst>
        </c:ser>
        <c:ser>
          <c:idx val="0"/>
          <c:order val="1"/>
          <c:tx>
            <c:v>2010</c:v>
          </c:tx>
          <c:invertIfNegative val="0"/>
          <c:cat>
            <c:strRef>
              <c:f>'התפלגות מחיר לפי  סיווג  '!$B$2:$J$2</c:f>
              <c:strCache>
                <c:ptCount val="9"/>
                <c:pt idx="0">
                  <c:v>המלטה 1 ט+</c:v>
                </c:pt>
                <c:pt idx="1">
                  <c:v>המלטה 1 ט+ט</c:v>
                </c:pt>
                <c:pt idx="2">
                  <c:v>המלטה 1 ט</c:v>
                </c:pt>
                <c:pt idx="3">
                  <c:v>המלטה 1 ט-</c:v>
                </c:pt>
                <c:pt idx="4">
                  <c:v>פרות ט+</c:v>
                </c:pt>
                <c:pt idx="5">
                  <c:v>פרות ט+ט</c:v>
                </c:pt>
                <c:pt idx="6">
                  <c:v>פרות ט</c:v>
                </c:pt>
                <c:pt idx="7">
                  <c:v>פרות ט-</c:v>
                </c:pt>
                <c:pt idx="8">
                  <c:v>ממוצע משוקלל</c:v>
                </c:pt>
              </c:strCache>
            </c:strRef>
          </c:cat>
          <c:val>
            <c:numRef>
              <c:f>'התפלגות ראשים לפי סיווג'!$B$30:$I$30</c:f>
            </c:numRef>
          </c:val>
          <c:extLst>
            <c:ext xmlns:c16="http://schemas.microsoft.com/office/drawing/2014/chart" uri="{C3380CC4-5D6E-409C-BE32-E72D297353CC}">
              <c16:uniqueId val="{00000001-DBF8-4A6E-8C06-A74A0E7B2E91}"/>
            </c:ext>
          </c:extLst>
        </c:ser>
        <c:ser>
          <c:idx val="1"/>
          <c:order val="2"/>
          <c:tx>
            <c:v>2011</c:v>
          </c:tx>
          <c:invertIfNegative val="0"/>
          <c:cat>
            <c:strRef>
              <c:f>'התפלגות מחיר לפי  סיווג  '!$B$2:$J$2</c:f>
              <c:strCache>
                <c:ptCount val="9"/>
                <c:pt idx="0">
                  <c:v>המלטה 1 ט+</c:v>
                </c:pt>
                <c:pt idx="1">
                  <c:v>המלטה 1 ט+ט</c:v>
                </c:pt>
                <c:pt idx="2">
                  <c:v>המלטה 1 ט</c:v>
                </c:pt>
                <c:pt idx="3">
                  <c:v>המלטה 1 ט-</c:v>
                </c:pt>
                <c:pt idx="4">
                  <c:v>פרות ט+</c:v>
                </c:pt>
                <c:pt idx="5">
                  <c:v>פרות ט+ט</c:v>
                </c:pt>
                <c:pt idx="6">
                  <c:v>פרות ט</c:v>
                </c:pt>
                <c:pt idx="7">
                  <c:v>פרות ט-</c:v>
                </c:pt>
                <c:pt idx="8">
                  <c:v>ממוצע משוקלל</c:v>
                </c:pt>
              </c:strCache>
            </c:strRef>
          </c:cat>
          <c:val>
            <c:numRef>
              <c:f>'התפלגות ראשים לפי סיווג'!$B$44:$I$44</c:f>
            </c:numRef>
          </c:val>
          <c:extLst>
            <c:ext xmlns:c16="http://schemas.microsoft.com/office/drawing/2014/chart" uri="{C3380CC4-5D6E-409C-BE32-E72D297353CC}">
              <c16:uniqueId val="{00000002-DBF8-4A6E-8C06-A74A0E7B2E91}"/>
            </c:ext>
          </c:extLst>
        </c:ser>
        <c:ser>
          <c:idx val="2"/>
          <c:order val="3"/>
          <c:tx>
            <c:v>2012</c:v>
          </c:tx>
          <c:invertIfNegative val="0"/>
          <c:cat>
            <c:strRef>
              <c:f>'התפלגות מחיר לפי  סיווג  '!$B$2:$J$2</c:f>
              <c:strCache>
                <c:ptCount val="9"/>
                <c:pt idx="0">
                  <c:v>המלטה 1 ט+</c:v>
                </c:pt>
                <c:pt idx="1">
                  <c:v>המלטה 1 ט+ט</c:v>
                </c:pt>
                <c:pt idx="2">
                  <c:v>המלטה 1 ט</c:v>
                </c:pt>
                <c:pt idx="3">
                  <c:v>המלטה 1 ט-</c:v>
                </c:pt>
                <c:pt idx="4">
                  <c:v>פרות ט+</c:v>
                </c:pt>
                <c:pt idx="5">
                  <c:v>פרות ט+ט</c:v>
                </c:pt>
                <c:pt idx="6">
                  <c:v>פרות ט</c:v>
                </c:pt>
                <c:pt idx="7">
                  <c:v>פרות ט-</c:v>
                </c:pt>
                <c:pt idx="8">
                  <c:v>ממוצע משוקלל</c:v>
                </c:pt>
              </c:strCache>
            </c:strRef>
          </c:cat>
          <c:val>
            <c:numRef>
              <c:f>'התפלגות ראשים לפי סיווג'!$B$58:$I$58</c:f>
            </c:numRef>
          </c:val>
          <c:extLst>
            <c:ext xmlns:c16="http://schemas.microsoft.com/office/drawing/2014/chart" uri="{C3380CC4-5D6E-409C-BE32-E72D297353CC}">
              <c16:uniqueId val="{00000003-DBF8-4A6E-8C06-A74A0E7B2E91}"/>
            </c:ext>
          </c:extLst>
        </c:ser>
        <c:ser>
          <c:idx val="5"/>
          <c:order val="4"/>
          <c:tx>
            <c:v>2014</c:v>
          </c:tx>
          <c:invertIfNegative val="0"/>
          <c:cat>
            <c:strRef>
              <c:f>'התפלגות מחיר לפי  סיווג  '!$B$2:$J$2</c:f>
              <c:strCache>
                <c:ptCount val="9"/>
                <c:pt idx="0">
                  <c:v>המלטה 1 ט+</c:v>
                </c:pt>
                <c:pt idx="1">
                  <c:v>המלטה 1 ט+ט</c:v>
                </c:pt>
                <c:pt idx="2">
                  <c:v>המלטה 1 ט</c:v>
                </c:pt>
                <c:pt idx="3">
                  <c:v>המלטה 1 ט-</c:v>
                </c:pt>
                <c:pt idx="4">
                  <c:v>פרות ט+</c:v>
                </c:pt>
                <c:pt idx="5">
                  <c:v>פרות ט+ט</c:v>
                </c:pt>
                <c:pt idx="6">
                  <c:v>פרות ט</c:v>
                </c:pt>
                <c:pt idx="7">
                  <c:v>פרות ט-</c:v>
                </c:pt>
                <c:pt idx="8">
                  <c:v>ממוצע משוקלל</c:v>
                </c:pt>
              </c:strCache>
            </c:strRef>
          </c:cat>
          <c:val>
            <c:numRef>
              <c:f>'התפלגות ראשים לפי סיווג'!$B$86:$I$86</c:f>
              <c:numCache>
                <c:formatCode>0%</c:formatCode>
                <c:ptCount val="8"/>
                <c:pt idx="0">
                  <c:v>1.2341932220536166E-2</c:v>
                </c:pt>
                <c:pt idx="1">
                  <c:v>1.9423368740515933E-2</c:v>
                </c:pt>
                <c:pt idx="2">
                  <c:v>7.1320182094081946E-2</c:v>
                </c:pt>
                <c:pt idx="3">
                  <c:v>3.4597875569044007E-2</c:v>
                </c:pt>
                <c:pt idx="4">
                  <c:v>0.22731411229135054</c:v>
                </c:pt>
                <c:pt idx="5">
                  <c:v>0.14152756702073849</c:v>
                </c:pt>
                <c:pt idx="6">
                  <c:v>0.22043500252908446</c:v>
                </c:pt>
                <c:pt idx="7">
                  <c:v>0.27303995953464844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F8-4A6E-8C06-A74A0E7B2E91}"/>
            </c:ext>
          </c:extLst>
        </c:ser>
        <c:ser>
          <c:idx val="6"/>
          <c:order val="5"/>
          <c:tx>
            <c:v>2015</c:v>
          </c:tx>
          <c:invertIfNegative val="0"/>
          <c:cat>
            <c:strRef>
              <c:f>'התפלגות מחיר לפי  סיווג  '!$B$2:$J$2</c:f>
              <c:strCache>
                <c:ptCount val="9"/>
                <c:pt idx="0">
                  <c:v>המלטה 1 ט+</c:v>
                </c:pt>
                <c:pt idx="1">
                  <c:v>המלטה 1 ט+ט</c:v>
                </c:pt>
                <c:pt idx="2">
                  <c:v>המלטה 1 ט</c:v>
                </c:pt>
                <c:pt idx="3">
                  <c:v>המלטה 1 ט-</c:v>
                </c:pt>
                <c:pt idx="4">
                  <c:v>פרות ט+</c:v>
                </c:pt>
                <c:pt idx="5">
                  <c:v>פרות ט+ט</c:v>
                </c:pt>
                <c:pt idx="6">
                  <c:v>פרות ט</c:v>
                </c:pt>
                <c:pt idx="7">
                  <c:v>פרות ט-</c:v>
                </c:pt>
                <c:pt idx="8">
                  <c:v>ממוצע משוקלל</c:v>
                </c:pt>
              </c:strCache>
            </c:strRef>
          </c:cat>
          <c:val>
            <c:numRef>
              <c:f>'התפלגות ראשים לפי סיווג'!$B$100:$I$100</c:f>
              <c:numCache>
                <c:formatCode>0%</c:formatCode>
                <c:ptCount val="8"/>
                <c:pt idx="0">
                  <c:v>9.0411610754223166E-3</c:v>
                </c:pt>
                <c:pt idx="1">
                  <c:v>1.5584106590530573E-2</c:v>
                </c:pt>
                <c:pt idx="2">
                  <c:v>7.7801570306923626E-2</c:v>
                </c:pt>
                <c:pt idx="3">
                  <c:v>2.7004520580537712E-2</c:v>
                </c:pt>
                <c:pt idx="4">
                  <c:v>0.21889126814180349</c:v>
                </c:pt>
                <c:pt idx="5">
                  <c:v>0.13966214608612895</c:v>
                </c:pt>
                <c:pt idx="6">
                  <c:v>0.24054246966452533</c:v>
                </c:pt>
                <c:pt idx="7">
                  <c:v>0.27147275755412803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F8-4A6E-8C06-A74A0E7B2E91}"/>
            </c:ext>
          </c:extLst>
        </c:ser>
        <c:ser>
          <c:idx val="7"/>
          <c:order val="6"/>
          <c:tx>
            <c:v>2016</c:v>
          </c:tx>
          <c:invertIfNegative val="0"/>
          <c:cat>
            <c:strRef>
              <c:f>'התפלגות מחיר לפי  סיווג  '!$B$2:$J$2</c:f>
              <c:strCache>
                <c:ptCount val="9"/>
                <c:pt idx="0">
                  <c:v>המלטה 1 ט+</c:v>
                </c:pt>
                <c:pt idx="1">
                  <c:v>המלטה 1 ט+ט</c:v>
                </c:pt>
                <c:pt idx="2">
                  <c:v>המלטה 1 ט</c:v>
                </c:pt>
                <c:pt idx="3">
                  <c:v>המלטה 1 ט-</c:v>
                </c:pt>
                <c:pt idx="4">
                  <c:v>פרות ט+</c:v>
                </c:pt>
                <c:pt idx="5">
                  <c:v>פרות ט+ט</c:v>
                </c:pt>
                <c:pt idx="6">
                  <c:v>פרות ט</c:v>
                </c:pt>
                <c:pt idx="7">
                  <c:v>פרות ט-</c:v>
                </c:pt>
                <c:pt idx="8">
                  <c:v>ממוצע משוקלל</c:v>
                </c:pt>
              </c:strCache>
            </c:strRef>
          </c:cat>
          <c:val>
            <c:numRef>
              <c:f>'התפלגות ראשים לפי סיווג'!$B$114:$I$114</c:f>
              <c:numCache>
                <c:formatCode>0%</c:formatCode>
                <c:ptCount val="8"/>
                <c:pt idx="0">
                  <c:v>1.3551884357253486E-2</c:v>
                </c:pt>
                <c:pt idx="1">
                  <c:v>1.7552916881775942E-2</c:v>
                </c:pt>
                <c:pt idx="2">
                  <c:v>7.5374290139390815E-2</c:v>
                </c:pt>
                <c:pt idx="3">
                  <c:v>2.6329375322663912E-2</c:v>
                </c:pt>
                <c:pt idx="4">
                  <c:v>0.25464636035105837</c:v>
                </c:pt>
                <c:pt idx="5">
                  <c:v>0.15604026845637584</c:v>
                </c:pt>
                <c:pt idx="6">
                  <c:v>0.2257356737222509</c:v>
                </c:pt>
                <c:pt idx="7">
                  <c:v>0.23076923076923078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F8-4A6E-8C06-A74A0E7B2E91}"/>
            </c:ext>
          </c:extLst>
        </c:ser>
        <c:ser>
          <c:idx val="4"/>
          <c:order val="7"/>
          <c:tx>
            <c:v>2017</c:v>
          </c:tx>
          <c:invertIfNegative val="0"/>
          <c:val>
            <c:numRef>
              <c:f>'התפלגות ראשים לפי סיווג'!$B$128:$I$128</c:f>
              <c:numCache>
                <c:formatCode>0%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BF8-4A6E-8C06-A74A0E7B2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627008"/>
        <c:axId val="123628544"/>
      </c:barChart>
      <c:catAx>
        <c:axId val="1236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236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6285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23627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0881908646311417"/>
          <c:y val="0.16491148886763249"/>
          <c:w val="8.4851879903396862E-2"/>
          <c:h val="0.24872557596967043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424242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4BACC6">
        <a:lumMod val="20000"/>
        <a:lumOff val="80000"/>
      </a:srgbClr>
    </a:solidFill>
  </c:spPr>
  <c:txPr>
    <a:bodyPr/>
    <a:lstStyle/>
    <a:p>
      <a:pPr>
        <a:defRPr sz="1000" b="0" i="0" u="none" strike="noStrike" baseline="0">
          <a:solidFill>
            <a:srgbClr val="424242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0522" r="0.75000000000000522" t="1" header="0.5" footer="0.5"/>
    <c:pageSetup paperSize="9" orientation="landscape" horizontalDpi="-3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/>
              <a:t>מחירי "בני בקר" לק"ג בשר פרות ועגלים ש/ל</a:t>
            </a:r>
          </a:p>
        </c:rich>
      </c:tx>
      <c:layout>
        <c:manualLayout>
          <c:xMode val="edge"/>
          <c:yMode val="edge"/>
          <c:x val="0.16078563630873569"/>
          <c:y val="2.23522444309845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327917282127151"/>
          <c:y val="9.9894850604974744E-2"/>
          <c:w val="0.8200078972429331"/>
          <c:h val="0.77836685275021733"/>
        </c:manualLayout>
      </c:layout>
      <c:lineChart>
        <c:grouping val="standard"/>
        <c:varyColors val="0"/>
        <c:ser>
          <c:idx val="2"/>
          <c:order val="0"/>
          <c:tx>
            <c:strRef>
              <c:f>'[7]גרף בשר'!$C$4</c:f>
              <c:strCache>
                <c:ptCount val="1"/>
                <c:pt idx="0">
                  <c:v>פרות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8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'[7]גרף בשר'!$A$53:$A$197</c:f>
              <c:strCache>
                <c:ptCount val="145"/>
                <c:pt idx="0">
                  <c:v>1/05</c:v>
                </c:pt>
                <c:pt idx="1">
                  <c:v>2/05</c:v>
                </c:pt>
                <c:pt idx="2">
                  <c:v>3/05</c:v>
                </c:pt>
                <c:pt idx="3">
                  <c:v>4/05</c:v>
                </c:pt>
                <c:pt idx="4">
                  <c:v>5/05</c:v>
                </c:pt>
                <c:pt idx="5">
                  <c:v>6/05</c:v>
                </c:pt>
                <c:pt idx="6">
                  <c:v>7/05</c:v>
                </c:pt>
                <c:pt idx="7">
                  <c:v>8/05</c:v>
                </c:pt>
                <c:pt idx="8">
                  <c:v>9/05</c:v>
                </c:pt>
                <c:pt idx="9">
                  <c:v>10/05</c:v>
                </c:pt>
                <c:pt idx="10">
                  <c:v>11/05</c:v>
                </c:pt>
                <c:pt idx="11">
                  <c:v>12/05</c:v>
                </c:pt>
                <c:pt idx="12">
                  <c:v>1/06</c:v>
                </c:pt>
                <c:pt idx="13">
                  <c:v>2/06</c:v>
                </c:pt>
                <c:pt idx="14">
                  <c:v>3/06</c:v>
                </c:pt>
                <c:pt idx="15">
                  <c:v>4/06</c:v>
                </c:pt>
                <c:pt idx="16">
                  <c:v>5/06</c:v>
                </c:pt>
                <c:pt idx="17">
                  <c:v>6/06</c:v>
                </c:pt>
                <c:pt idx="18">
                  <c:v>7/06</c:v>
                </c:pt>
                <c:pt idx="19">
                  <c:v>8/06</c:v>
                </c:pt>
                <c:pt idx="20">
                  <c:v>9/06</c:v>
                </c:pt>
                <c:pt idx="21">
                  <c:v>10/06</c:v>
                </c:pt>
                <c:pt idx="22">
                  <c:v>11/06</c:v>
                </c:pt>
                <c:pt idx="23">
                  <c:v>12/06</c:v>
                </c:pt>
                <c:pt idx="24">
                  <c:v>1/07</c:v>
                </c:pt>
                <c:pt idx="25">
                  <c:v>2/07</c:v>
                </c:pt>
                <c:pt idx="26">
                  <c:v>3/07</c:v>
                </c:pt>
                <c:pt idx="27">
                  <c:v>4/07</c:v>
                </c:pt>
                <c:pt idx="28">
                  <c:v>5/07</c:v>
                </c:pt>
                <c:pt idx="29">
                  <c:v>6/07</c:v>
                </c:pt>
                <c:pt idx="30">
                  <c:v>7/07</c:v>
                </c:pt>
                <c:pt idx="31">
                  <c:v>8/07</c:v>
                </c:pt>
                <c:pt idx="32">
                  <c:v>9/07</c:v>
                </c:pt>
                <c:pt idx="33">
                  <c:v>10/07</c:v>
                </c:pt>
                <c:pt idx="34">
                  <c:v>11/07</c:v>
                </c:pt>
                <c:pt idx="35">
                  <c:v>12/07</c:v>
                </c:pt>
                <c:pt idx="36">
                  <c:v>1/08</c:v>
                </c:pt>
                <c:pt idx="37">
                  <c:v>2/08</c:v>
                </c:pt>
                <c:pt idx="38">
                  <c:v>3/08</c:v>
                </c:pt>
                <c:pt idx="39">
                  <c:v>4/08</c:v>
                </c:pt>
                <c:pt idx="40">
                  <c:v>5/08</c:v>
                </c:pt>
                <c:pt idx="41">
                  <c:v>6/08</c:v>
                </c:pt>
                <c:pt idx="42">
                  <c:v>7/08</c:v>
                </c:pt>
                <c:pt idx="43">
                  <c:v>8/08</c:v>
                </c:pt>
                <c:pt idx="44">
                  <c:v>9/08</c:v>
                </c:pt>
                <c:pt idx="45">
                  <c:v>10/08</c:v>
                </c:pt>
                <c:pt idx="46">
                  <c:v>11/08</c:v>
                </c:pt>
                <c:pt idx="47">
                  <c:v>12/08</c:v>
                </c:pt>
                <c:pt idx="48">
                  <c:v>1/09</c:v>
                </c:pt>
                <c:pt idx="49">
                  <c:v>2/09</c:v>
                </c:pt>
                <c:pt idx="50">
                  <c:v>3/09</c:v>
                </c:pt>
                <c:pt idx="51">
                  <c:v>4/09</c:v>
                </c:pt>
                <c:pt idx="52">
                  <c:v>5/09</c:v>
                </c:pt>
                <c:pt idx="53">
                  <c:v>6/09</c:v>
                </c:pt>
                <c:pt idx="54">
                  <c:v>7/09</c:v>
                </c:pt>
                <c:pt idx="55">
                  <c:v>8/09</c:v>
                </c:pt>
                <c:pt idx="56">
                  <c:v>9/09</c:v>
                </c:pt>
                <c:pt idx="57">
                  <c:v>10/09</c:v>
                </c:pt>
                <c:pt idx="58">
                  <c:v>11/09</c:v>
                </c:pt>
                <c:pt idx="59">
                  <c:v>12/09</c:v>
                </c:pt>
                <c:pt idx="60">
                  <c:v>1/10</c:v>
                </c:pt>
                <c:pt idx="61">
                  <c:v>2/10</c:v>
                </c:pt>
                <c:pt idx="62">
                  <c:v>3/10</c:v>
                </c:pt>
                <c:pt idx="63">
                  <c:v>4/10</c:v>
                </c:pt>
                <c:pt idx="64">
                  <c:v>5/10</c:v>
                </c:pt>
                <c:pt idx="65">
                  <c:v>6/10</c:v>
                </c:pt>
                <c:pt idx="66">
                  <c:v>7/10</c:v>
                </c:pt>
                <c:pt idx="67">
                  <c:v>8/10</c:v>
                </c:pt>
                <c:pt idx="68">
                  <c:v>9/10</c:v>
                </c:pt>
                <c:pt idx="69">
                  <c:v>10/10</c:v>
                </c:pt>
                <c:pt idx="70">
                  <c:v>11/10</c:v>
                </c:pt>
                <c:pt idx="71">
                  <c:v>12/10</c:v>
                </c:pt>
                <c:pt idx="72">
                  <c:v>1/11</c:v>
                </c:pt>
                <c:pt idx="73">
                  <c:v>2/11</c:v>
                </c:pt>
                <c:pt idx="74">
                  <c:v>3/11</c:v>
                </c:pt>
                <c:pt idx="75">
                  <c:v>4/11</c:v>
                </c:pt>
                <c:pt idx="76">
                  <c:v>5/11</c:v>
                </c:pt>
                <c:pt idx="77">
                  <c:v>6/11</c:v>
                </c:pt>
                <c:pt idx="78">
                  <c:v>7/11</c:v>
                </c:pt>
                <c:pt idx="79">
                  <c:v>8/11</c:v>
                </c:pt>
                <c:pt idx="80">
                  <c:v>9/11</c:v>
                </c:pt>
                <c:pt idx="81">
                  <c:v>10/11</c:v>
                </c:pt>
                <c:pt idx="82">
                  <c:v>11/11</c:v>
                </c:pt>
                <c:pt idx="83">
                  <c:v>12/11</c:v>
                </c:pt>
                <c:pt idx="84">
                  <c:v>1/12</c:v>
                </c:pt>
                <c:pt idx="85">
                  <c:v>2/12</c:v>
                </c:pt>
                <c:pt idx="86">
                  <c:v>3/12</c:v>
                </c:pt>
                <c:pt idx="87">
                  <c:v>4/12</c:v>
                </c:pt>
                <c:pt idx="88">
                  <c:v>5/12</c:v>
                </c:pt>
                <c:pt idx="89">
                  <c:v>6/12</c:v>
                </c:pt>
                <c:pt idx="90">
                  <c:v>7/12</c:v>
                </c:pt>
                <c:pt idx="91">
                  <c:v>8/12</c:v>
                </c:pt>
                <c:pt idx="92">
                  <c:v>9/12</c:v>
                </c:pt>
                <c:pt idx="93">
                  <c:v>10/12</c:v>
                </c:pt>
                <c:pt idx="94">
                  <c:v>11/12</c:v>
                </c:pt>
                <c:pt idx="95">
                  <c:v>12/12</c:v>
                </c:pt>
                <c:pt idx="96">
                  <c:v>1/13</c:v>
                </c:pt>
                <c:pt idx="97">
                  <c:v>2/13</c:v>
                </c:pt>
                <c:pt idx="98">
                  <c:v>3/13</c:v>
                </c:pt>
                <c:pt idx="99">
                  <c:v>4/13</c:v>
                </c:pt>
                <c:pt idx="100">
                  <c:v>5/13</c:v>
                </c:pt>
                <c:pt idx="101">
                  <c:v>6/13</c:v>
                </c:pt>
                <c:pt idx="102">
                  <c:v>7/13</c:v>
                </c:pt>
                <c:pt idx="103">
                  <c:v>8/13</c:v>
                </c:pt>
                <c:pt idx="104">
                  <c:v>9/13</c:v>
                </c:pt>
                <c:pt idx="105">
                  <c:v>10/13</c:v>
                </c:pt>
                <c:pt idx="106">
                  <c:v>11/13</c:v>
                </c:pt>
                <c:pt idx="107">
                  <c:v>12/13</c:v>
                </c:pt>
                <c:pt idx="108">
                  <c:v>1/14</c:v>
                </c:pt>
                <c:pt idx="109">
                  <c:v>2/14</c:v>
                </c:pt>
                <c:pt idx="110">
                  <c:v>3/14</c:v>
                </c:pt>
                <c:pt idx="111">
                  <c:v>4/14</c:v>
                </c:pt>
                <c:pt idx="112">
                  <c:v>5/14</c:v>
                </c:pt>
                <c:pt idx="113">
                  <c:v>6/14</c:v>
                </c:pt>
                <c:pt idx="114">
                  <c:v>7/14</c:v>
                </c:pt>
                <c:pt idx="115">
                  <c:v>8/14</c:v>
                </c:pt>
                <c:pt idx="116">
                  <c:v>9/14</c:v>
                </c:pt>
                <c:pt idx="117">
                  <c:v>10/14</c:v>
                </c:pt>
                <c:pt idx="118">
                  <c:v>11/14</c:v>
                </c:pt>
                <c:pt idx="119">
                  <c:v>12/14</c:v>
                </c:pt>
                <c:pt idx="120">
                  <c:v>1/15</c:v>
                </c:pt>
                <c:pt idx="121">
                  <c:v>2/15</c:v>
                </c:pt>
                <c:pt idx="122">
                  <c:v>3/15</c:v>
                </c:pt>
                <c:pt idx="123">
                  <c:v>4/15</c:v>
                </c:pt>
                <c:pt idx="124">
                  <c:v>5/15</c:v>
                </c:pt>
                <c:pt idx="125">
                  <c:v>6/15</c:v>
                </c:pt>
                <c:pt idx="126">
                  <c:v>7/15</c:v>
                </c:pt>
                <c:pt idx="127">
                  <c:v>8/15</c:v>
                </c:pt>
                <c:pt idx="128">
                  <c:v>9/15</c:v>
                </c:pt>
                <c:pt idx="129">
                  <c:v>10/15</c:v>
                </c:pt>
                <c:pt idx="130">
                  <c:v>11/15</c:v>
                </c:pt>
                <c:pt idx="131">
                  <c:v>12/15</c:v>
                </c:pt>
                <c:pt idx="132">
                  <c:v>1/16</c:v>
                </c:pt>
                <c:pt idx="133">
                  <c:v>2/16</c:v>
                </c:pt>
                <c:pt idx="134">
                  <c:v>3/16</c:v>
                </c:pt>
                <c:pt idx="135">
                  <c:v>4/16</c:v>
                </c:pt>
                <c:pt idx="136">
                  <c:v>5/16</c:v>
                </c:pt>
                <c:pt idx="137">
                  <c:v>6/16</c:v>
                </c:pt>
                <c:pt idx="138">
                  <c:v>7/16</c:v>
                </c:pt>
                <c:pt idx="139">
                  <c:v>8/16</c:v>
                </c:pt>
                <c:pt idx="140">
                  <c:v>9/16</c:v>
                </c:pt>
                <c:pt idx="141">
                  <c:v>10/16</c:v>
                </c:pt>
                <c:pt idx="142">
                  <c:v>11/16</c:v>
                </c:pt>
                <c:pt idx="143">
                  <c:v>12/16</c:v>
                </c:pt>
                <c:pt idx="144">
                  <c:v>1/17</c:v>
                </c:pt>
              </c:strCache>
            </c:strRef>
          </c:cat>
          <c:val>
            <c:numRef>
              <c:f>'[7]גרף בשר'!$C$53:$C$197</c:f>
              <c:numCache>
                <c:formatCode>General</c:formatCode>
                <c:ptCount val="145"/>
                <c:pt idx="0">
                  <c:v>5</c:v>
                </c:pt>
                <c:pt idx="1">
                  <c:v>4.92</c:v>
                </c:pt>
                <c:pt idx="2">
                  <c:v>5</c:v>
                </c:pt>
                <c:pt idx="3">
                  <c:v>5.22</c:v>
                </c:pt>
                <c:pt idx="4">
                  <c:v>5.3</c:v>
                </c:pt>
                <c:pt idx="5">
                  <c:v>5.74</c:v>
                </c:pt>
                <c:pt idx="6">
                  <c:v>5.62</c:v>
                </c:pt>
                <c:pt idx="7">
                  <c:v>5.49</c:v>
                </c:pt>
                <c:pt idx="8">
                  <c:v>5.73</c:v>
                </c:pt>
                <c:pt idx="9">
                  <c:v>5.59</c:v>
                </c:pt>
                <c:pt idx="10">
                  <c:v>5.85</c:v>
                </c:pt>
                <c:pt idx="11">
                  <c:v>6.4</c:v>
                </c:pt>
                <c:pt idx="12">
                  <c:v>6.31</c:v>
                </c:pt>
                <c:pt idx="13">
                  <c:v>6.3</c:v>
                </c:pt>
                <c:pt idx="14">
                  <c:v>6.98</c:v>
                </c:pt>
                <c:pt idx="15">
                  <c:v>7.6</c:v>
                </c:pt>
                <c:pt idx="16">
                  <c:v>7.93</c:v>
                </c:pt>
                <c:pt idx="17">
                  <c:v>7.9</c:v>
                </c:pt>
                <c:pt idx="18">
                  <c:v>7.4</c:v>
                </c:pt>
                <c:pt idx="19">
                  <c:v>7.31</c:v>
                </c:pt>
                <c:pt idx="20">
                  <c:v>7.53</c:v>
                </c:pt>
                <c:pt idx="21">
                  <c:v>6.87</c:v>
                </c:pt>
                <c:pt idx="22">
                  <c:v>5.85</c:v>
                </c:pt>
                <c:pt idx="23">
                  <c:v>5.72</c:v>
                </c:pt>
                <c:pt idx="24">
                  <c:v>6.18</c:v>
                </c:pt>
                <c:pt idx="25">
                  <c:v>6.34</c:v>
                </c:pt>
                <c:pt idx="26">
                  <c:v>6.47</c:v>
                </c:pt>
                <c:pt idx="27">
                  <c:v>6.5</c:v>
                </c:pt>
                <c:pt idx="28">
                  <c:v>6.61</c:v>
                </c:pt>
                <c:pt idx="29">
                  <c:v>6.43</c:v>
                </c:pt>
                <c:pt idx="30">
                  <c:v>6.59</c:v>
                </c:pt>
                <c:pt idx="31">
                  <c:v>6.74</c:v>
                </c:pt>
                <c:pt idx="32">
                  <c:v>6.5</c:v>
                </c:pt>
                <c:pt idx="33">
                  <c:v>6</c:v>
                </c:pt>
                <c:pt idx="34">
                  <c:v>5.57</c:v>
                </c:pt>
                <c:pt idx="35">
                  <c:v>5.75</c:v>
                </c:pt>
                <c:pt idx="36">
                  <c:v>6.51</c:v>
                </c:pt>
                <c:pt idx="37">
                  <c:v>6.82</c:v>
                </c:pt>
                <c:pt idx="38">
                  <c:v>7.23</c:v>
                </c:pt>
                <c:pt idx="39">
                  <c:v>7.64</c:v>
                </c:pt>
                <c:pt idx="40">
                  <c:v>7.78</c:v>
                </c:pt>
                <c:pt idx="41">
                  <c:v>7.99</c:v>
                </c:pt>
                <c:pt idx="42">
                  <c:v>7.78</c:v>
                </c:pt>
                <c:pt idx="43">
                  <c:v>7.74</c:v>
                </c:pt>
                <c:pt idx="44">
                  <c:v>8.0399999999999991</c:v>
                </c:pt>
                <c:pt idx="45">
                  <c:v>7.44</c:v>
                </c:pt>
                <c:pt idx="46">
                  <c:v>7.22</c:v>
                </c:pt>
                <c:pt idx="47">
                  <c:v>6.06</c:v>
                </c:pt>
                <c:pt idx="48">
                  <c:v>5.76</c:v>
                </c:pt>
                <c:pt idx="49">
                  <c:v>5.69</c:v>
                </c:pt>
                <c:pt idx="50">
                  <c:v>5.98</c:v>
                </c:pt>
                <c:pt idx="51">
                  <c:v>5.92</c:v>
                </c:pt>
                <c:pt idx="52">
                  <c:v>6.86</c:v>
                </c:pt>
                <c:pt idx="53">
                  <c:v>7.65</c:v>
                </c:pt>
                <c:pt idx="54">
                  <c:v>8.3699999999999992</c:v>
                </c:pt>
                <c:pt idx="55">
                  <c:v>8.49</c:v>
                </c:pt>
                <c:pt idx="56">
                  <c:v>7.55</c:v>
                </c:pt>
                <c:pt idx="57">
                  <c:v>6.58</c:v>
                </c:pt>
                <c:pt idx="58">
                  <c:v>6.68</c:v>
                </c:pt>
                <c:pt idx="59">
                  <c:v>7.13</c:v>
                </c:pt>
                <c:pt idx="60">
                  <c:v>7.55</c:v>
                </c:pt>
                <c:pt idx="61">
                  <c:v>7.7</c:v>
                </c:pt>
                <c:pt idx="62">
                  <c:v>8.2100000000000009</c:v>
                </c:pt>
                <c:pt idx="63">
                  <c:v>8.4600000000000009</c:v>
                </c:pt>
                <c:pt idx="64">
                  <c:v>8.6999999999999993</c:v>
                </c:pt>
                <c:pt idx="65">
                  <c:v>8.86</c:v>
                </c:pt>
                <c:pt idx="66">
                  <c:v>9.02</c:v>
                </c:pt>
                <c:pt idx="67">
                  <c:v>9.39</c:v>
                </c:pt>
                <c:pt idx="68">
                  <c:v>8.39</c:v>
                </c:pt>
                <c:pt idx="69">
                  <c:v>9.52</c:v>
                </c:pt>
                <c:pt idx="70">
                  <c:v>9.3800000000000008</c:v>
                </c:pt>
                <c:pt idx="71">
                  <c:v>9.8800000000000008</c:v>
                </c:pt>
                <c:pt idx="72">
                  <c:v>9.93</c:v>
                </c:pt>
                <c:pt idx="73">
                  <c:v>9.66</c:v>
                </c:pt>
                <c:pt idx="74">
                  <c:v>9.94</c:v>
                </c:pt>
                <c:pt idx="75">
                  <c:v>9.44</c:v>
                </c:pt>
                <c:pt idx="76">
                  <c:v>9.89</c:v>
                </c:pt>
                <c:pt idx="77">
                  <c:v>9.76</c:v>
                </c:pt>
                <c:pt idx="78">
                  <c:v>10.28</c:v>
                </c:pt>
                <c:pt idx="79">
                  <c:v>9.6199999999999992</c:v>
                </c:pt>
                <c:pt idx="80">
                  <c:v>8.69</c:v>
                </c:pt>
                <c:pt idx="81">
                  <c:v>8.41</c:v>
                </c:pt>
                <c:pt idx="82">
                  <c:v>7.99</c:v>
                </c:pt>
                <c:pt idx="83">
                  <c:v>7.74</c:v>
                </c:pt>
                <c:pt idx="84">
                  <c:v>8.1999999999999993</c:v>
                </c:pt>
                <c:pt idx="85">
                  <c:v>8.4600000000000009</c:v>
                </c:pt>
                <c:pt idx="86">
                  <c:v>8.7799999999999994</c:v>
                </c:pt>
                <c:pt idx="87">
                  <c:v>8.99</c:v>
                </c:pt>
                <c:pt idx="88">
                  <c:v>9.4600000000000009</c:v>
                </c:pt>
                <c:pt idx="89">
                  <c:v>9.82</c:v>
                </c:pt>
                <c:pt idx="90">
                  <c:v>9.7799999999999994</c:v>
                </c:pt>
                <c:pt idx="91">
                  <c:v>8.92</c:v>
                </c:pt>
                <c:pt idx="92">
                  <c:v>8.11</c:v>
                </c:pt>
                <c:pt idx="93">
                  <c:v>8.15</c:v>
                </c:pt>
                <c:pt idx="94">
                  <c:v>7.68</c:v>
                </c:pt>
                <c:pt idx="95">
                  <c:v>8.27</c:v>
                </c:pt>
                <c:pt idx="96">
                  <c:v>8.4600000000000009</c:v>
                </c:pt>
                <c:pt idx="97">
                  <c:v>8.82</c:v>
                </c:pt>
                <c:pt idx="98">
                  <c:v>9.14</c:v>
                </c:pt>
                <c:pt idx="99">
                  <c:v>9.1300000000000008</c:v>
                </c:pt>
                <c:pt idx="100">
                  <c:v>9.42</c:v>
                </c:pt>
                <c:pt idx="101">
                  <c:v>9.4499999999999993</c:v>
                </c:pt>
                <c:pt idx="102">
                  <c:v>9.6199999999999992</c:v>
                </c:pt>
                <c:pt idx="103">
                  <c:v>9.32</c:v>
                </c:pt>
                <c:pt idx="104">
                  <c:v>8.75</c:v>
                </c:pt>
                <c:pt idx="105">
                  <c:v>8.41</c:v>
                </c:pt>
                <c:pt idx="106">
                  <c:v>8.16</c:v>
                </c:pt>
                <c:pt idx="107">
                  <c:v>7.72</c:v>
                </c:pt>
                <c:pt idx="108">
                  <c:v>7.89</c:v>
                </c:pt>
                <c:pt idx="109">
                  <c:v>8.3800000000000008</c:v>
                </c:pt>
                <c:pt idx="110">
                  <c:v>8.5399999999999991</c:v>
                </c:pt>
                <c:pt idx="111">
                  <c:v>8.18</c:v>
                </c:pt>
                <c:pt idx="112">
                  <c:v>8.1199999999999992</c:v>
                </c:pt>
                <c:pt idx="113">
                  <c:v>8.3800000000000008</c:v>
                </c:pt>
                <c:pt idx="114">
                  <c:v>8.44</c:v>
                </c:pt>
                <c:pt idx="115">
                  <c:v>7.69</c:v>
                </c:pt>
                <c:pt idx="116">
                  <c:v>7.5</c:v>
                </c:pt>
                <c:pt idx="117">
                  <c:v>6.67</c:v>
                </c:pt>
                <c:pt idx="118">
                  <c:v>6.52</c:v>
                </c:pt>
                <c:pt idx="119">
                  <c:v>6.49</c:v>
                </c:pt>
                <c:pt idx="120">
                  <c:v>7.23</c:v>
                </c:pt>
                <c:pt idx="121">
                  <c:v>7.74</c:v>
                </c:pt>
                <c:pt idx="122">
                  <c:v>8.31</c:v>
                </c:pt>
                <c:pt idx="123">
                  <c:v>9.32</c:v>
                </c:pt>
                <c:pt idx="124">
                  <c:v>11.15</c:v>
                </c:pt>
                <c:pt idx="125">
                  <c:v>11.16</c:v>
                </c:pt>
                <c:pt idx="126">
                  <c:v>11.09</c:v>
                </c:pt>
                <c:pt idx="127">
                  <c:v>11.7</c:v>
                </c:pt>
                <c:pt idx="128">
                  <c:v>9.7200000000000006</c:v>
                </c:pt>
                <c:pt idx="129">
                  <c:v>8.65</c:v>
                </c:pt>
                <c:pt idx="130">
                  <c:v>9.19</c:v>
                </c:pt>
                <c:pt idx="131">
                  <c:v>10.15</c:v>
                </c:pt>
                <c:pt idx="132">
                  <c:v>10.08</c:v>
                </c:pt>
                <c:pt idx="133">
                  <c:v>9.1300000000000008</c:v>
                </c:pt>
                <c:pt idx="134">
                  <c:v>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C-4DD9-8B59-313BCB328531}"/>
            </c:ext>
          </c:extLst>
        </c:ser>
        <c:ser>
          <c:idx val="7"/>
          <c:order val="1"/>
          <c:tx>
            <c:strRef>
              <c:f>'[7]גרף בשר'!$E$4</c:f>
              <c:strCache>
                <c:ptCount val="1"/>
                <c:pt idx="0">
                  <c:v>עגל ש/ל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'[7]גרף בשר'!$A$53:$A$197</c:f>
              <c:strCache>
                <c:ptCount val="145"/>
                <c:pt idx="0">
                  <c:v>1/05</c:v>
                </c:pt>
                <c:pt idx="1">
                  <c:v>2/05</c:v>
                </c:pt>
                <c:pt idx="2">
                  <c:v>3/05</c:v>
                </c:pt>
                <c:pt idx="3">
                  <c:v>4/05</c:v>
                </c:pt>
                <c:pt idx="4">
                  <c:v>5/05</c:v>
                </c:pt>
                <c:pt idx="5">
                  <c:v>6/05</c:v>
                </c:pt>
                <c:pt idx="6">
                  <c:v>7/05</c:v>
                </c:pt>
                <c:pt idx="7">
                  <c:v>8/05</c:v>
                </c:pt>
                <c:pt idx="8">
                  <c:v>9/05</c:v>
                </c:pt>
                <c:pt idx="9">
                  <c:v>10/05</c:v>
                </c:pt>
                <c:pt idx="10">
                  <c:v>11/05</c:v>
                </c:pt>
                <c:pt idx="11">
                  <c:v>12/05</c:v>
                </c:pt>
                <c:pt idx="12">
                  <c:v>1/06</c:v>
                </c:pt>
                <c:pt idx="13">
                  <c:v>2/06</c:v>
                </c:pt>
                <c:pt idx="14">
                  <c:v>3/06</c:v>
                </c:pt>
                <c:pt idx="15">
                  <c:v>4/06</c:v>
                </c:pt>
                <c:pt idx="16">
                  <c:v>5/06</c:v>
                </c:pt>
                <c:pt idx="17">
                  <c:v>6/06</c:v>
                </c:pt>
                <c:pt idx="18">
                  <c:v>7/06</c:v>
                </c:pt>
                <c:pt idx="19">
                  <c:v>8/06</c:v>
                </c:pt>
                <c:pt idx="20">
                  <c:v>9/06</c:v>
                </c:pt>
                <c:pt idx="21">
                  <c:v>10/06</c:v>
                </c:pt>
                <c:pt idx="22">
                  <c:v>11/06</c:v>
                </c:pt>
                <c:pt idx="23">
                  <c:v>12/06</c:v>
                </c:pt>
                <c:pt idx="24">
                  <c:v>1/07</c:v>
                </c:pt>
                <c:pt idx="25">
                  <c:v>2/07</c:v>
                </c:pt>
                <c:pt idx="26">
                  <c:v>3/07</c:v>
                </c:pt>
                <c:pt idx="27">
                  <c:v>4/07</c:v>
                </c:pt>
                <c:pt idx="28">
                  <c:v>5/07</c:v>
                </c:pt>
                <c:pt idx="29">
                  <c:v>6/07</c:v>
                </c:pt>
                <c:pt idx="30">
                  <c:v>7/07</c:v>
                </c:pt>
                <c:pt idx="31">
                  <c:v>8/07</c:v>
                </c:pt>
                <c:pt idx="32">
                  <c:v>9/07</c:v>
                </c:pt>
                <c:pt idx="33">
                  <c:v>10/07</c:v>
                </c:pt>
                <c:pt idx="34">
                  <c:v>11/07</c:v>
                </c:pt>
                <c:pt idx="35">
                  <c:v>12/07</c:v>
                </c:pt>
                <c:pt idx="36">
                  <c:v>1/08</c:v>
                </c:pt>
                <c:pt idx="37">
                  <c:v>2/08</c:v>
                </c:pt>
                <c:pt idx="38">
                  <c:v>3/08</c:v>
                </c:pt>
                <c:pt idx="39">
                  <c:v>4/08</c:v>
                </c:pt>
                <c:pt idx="40">
                  <c:v>5/08</c:v>
                </c:pt>
                <c:pt idx="41">
                  <c:v>6/08</c:v>
                </c:pt>
                <c:pt idx="42">
                  <c:v>7/08</c:v>
                </c:pt>
                <c:pt idx="43">
                  <c:v>8/08</c:v>
                </c:pt>
                <c:pt idx="44">
                  <c:v>9/08</c:v>
                </c:pt>
                <c:pt idx="45">
                  <c:v>10/08</c:v>
                </c:pt>
                <c:pt idx="46">
                  <c:v>11/08</c:v>
                </c:pt>
                <c:pt idx="47">
                  <c:v>12/08</c:v>
                </c:pt>
                <c:pt idx="48">
                  <c:v>1/09</c:v>
                </c:pt>
                <c:pt idx="49">
                  <c:v>2/09</c:v>
                </c:pt>
                <c:pt idx="50">
                  <c:v>3/09</c:v>
                </c:pt>
                <c:pt idx="51">
                  <c:v>4/09</c:v>
                </c:pt>
                <c:pt idx="52">
                  <c:v>5/09</c:v>
                </c:pt>
                <c:pt idx="53">
                  <c:v>6/09</c:v>
                </c:pt>
                <c:pt idx="54">
                  <c:v>7/09</c:v>
                </c:pt>
                <c:pt idx="55">
                  <c:v>8/09</c:v>
                </c:pt>
                <c:pt idx="56">
                  <c:v>9/09</c:v>
                </c:pt>
                <c:pt idx="57">
                  <c:v>10/09</c:v>
                </c:pt>
                <c:pt idx="58">
                  <c:v>11/09</c:v>
                </c:pt>
                <c:pt idx="59">
                  <c:v>12/09</c:v>
                </c:pt>
                <c:pt idx="60">
                  <c:v>1/10</c:v>
                </c:pt>
                <c:pt idx="61">
                  <c:v>2/10</c:v>
                </c:pt>
                <c:pt idx="62">
                  <c:v>3/10</c:v>
                </c:pt>
                <c:pt idx="63">
                  <c:v>4/10</c:v>
                </c:pt>
                <c:pt idx="64">
                  <c:v>5/10</c:v>
                </c:pt>
                <c:pt idx="65">
                  <c:v>6/10</c:v>
                </c:pt>
                <c:pt idx="66">
                  <c:v>7/10</c:v>
                </c:pt>
                <c:pt idx="67">
                  <c:v>8/10</c:v>
                </c:pt>
                <c:pt idx="68">
                  <c:v>9/10</c:v>
                </c:pt>
                <c:pt idx="69">
                  <c:v>10/10</c:v>
                </c:pt>
                <c:pt idx="70">
                  <c:v>11/10</c:v>
                </c:pt>
                <c:pt idx="71">
                  <c:v>12/10</c:v>
                </c:pt>
                <c:pt idx="72">
                  <c:v>1/11</c:v>
                </c:pt>
                <c:pt idx="73">
                  <c:v>2/11</c:v>
                </c:pt>
                <c:pt idx="74">
                  <c:v>3/11</c:v>
                </c:pt>
                <c:pt idx="75">
                  <c:v>4/11</c:v>
                </c:pt>
                <c:pt idx="76">
                  <c:v>5/11</c:v>
                </c:pt>
                <c:pt idx="77">
                  <c:v>6/11</c:v>
                </c:pt>
                <c:pt idx="78">
                  <c:v>7/11</c:v>
                </c:pt>
                <c:pt idx="79">
                  <c:v>8/11</c:v>
                </c:pt>
                <c:pt idx="80">
                  <c:v>9/11</c:v>
                </c:pt>
                <c:pt idx="81">
                  <c:v>10/11</c:v>
                </c:pt>
                <c:pt idx="82">
                  <c:v>11/11</c:v>
                </c:pt>
                <c:pt idx="83">
                  <c:v>12/11</c:v>
                </c:pt>
                <c:pt idx="84">
                  <c:v>1/12</c:v>
                </c:pt>
                <c:pt idx="85">
                  <c:v>2/12</c:v>
                </c:pt>
                <c:pt idx="86">
                  <c:v>3/12</c:v>
                </c:pt>
                <c:pt idx="87">
                  <c:v>4/12</c:v>
                </c:pt>
                <c:pt idx="88">
                  <c:v>5/12</c:v>
                </c:pt>
                <c:pt idx="89">
                  <c:v>6/12</c:v>
                </c:pt>
                <c:pt idx="90">
                  <c:v>7/12</c:v>
                </c:pt>
                <c:pt idx="91">
                  <c:v>8/12</c:v>
                </c:pt>
                <c:pt idx="92">
                  <c:v>9/12</c:v>
                </c:pt>
                <c:pt idx="93">
                  <c:v>10/12</c:v>
                </c:pt>
                <c:pt idx="94">
                  <c:v>11/12</c:v>
                </c:pt>
                <c:pt idx="95">
                  <c:v>12/12</c:v>
                </c:pt>
                <c:pt idx="96">
                  <c:v>1/13</c:v>
                </c:pt>
                <c:pt idx="97">
                  <c:v>2/13</c:v>
                </c:pt>
                <c:pt idx="98">
                  <c:v>3/13</c:v>
                </c:pt>
                <c:pt idx="99">
                  <c:v>4/13</c:v>
                </c:pt>
                <c:pt idx="100">
                  <c:v>5/13</c:v>
                </c:pt>
                <c:pt idx="101">
                  <c:v>6/13</c:v>
                </c:pt>
                <c:pt idx="102">
                  <c:v>7/13</c:v>
                </c:pt>
                <c:pt idx="103">
                  <c:v>8/13</c:v>
                </c:pt>
                <c:pt idx="104">
                  <c:v>9/13</c:v>
                </c:pt>
                <c:pt idx="105">
                  <c:v>10/13</c:v>
                </c:pt>
                <c:pt idx="106">
                  <c:v>11/13</c:v>
                </c:pt>
                <c:pt idx="107">
                  <c:v>12/13</c:v>
                </c:pt>
                <c:pt idx="108">
                  <c:v>1/14</c:v>
                </c:pt>
                <c:pt idx="109">
                  <c:v>2/14</c:v>
                </c:pt>
                <c:pt idx="110">
                  <c:v>3/14</c:v>
                </c:pt>
                <c:pt idx="111">
                  <c:v>4/14</c:v>
                </c:pt>
                <c:pt idx="112">
                  <c:v>5/14</c:v>
                </c:pt>
                <c:pt idx="113">
                  <c:v>6/14</c:v>
                </c:pt>
                <c:pt idx="114">
                  <c:v>7/14</c:v>
                </c:pt>
                <c:pt idx="115">
                  <c:v>8/14</c:v>
                </c:pt>
                <c:pt idx="116">
                  <c:v>9/14</c:v>
                </c:pt>
                <c:pt idx="117">
                  <c:v>10/14</c:v>
                </c:pt>
                <c:pt idx="118">
                  <c:v>11/14</c:v>
                </c:pt>
                <c:pt idx="119">
                  <c:v>12/14</c:v>
                </c:pt>
                <c:pt idx="120">
                  <c:v>1/15</c:v>
                </c:pt>
                <c:pt idx="121">
                  <c:v>2/15</c:v>
                </c:pt>
                <c:pt idx="122">
                  <c:v>3/15</c:v>
                </c:pt>
                <c:pt idx="123">
                  <c:v>4/15</c:v>
                </c:pt>
                <c:pt idx="124">
                  <c:v>5/15</c:v>
                </c:pt>
                <c:pt idx="125">
                  <c:v>6/15</c:v>
                </c:pt>
                <c:pt idx="126">
                  <c:v>7/15</c:v>
                </c:pt>
                <c:pt idx="127">
                  <c:v>8/15</c:v>
                </c:pt>
                <c:pt idx="128">
                  <c:v>9/15</c:v>
                </c:pt>
                <c:pt idx="129">
                  <c:v>10/15</c:v>
                </c:pt>
                <c:pt idx="130">
                  <c:v>11/15</c:v>
                </c:pt>
                <c:pt idx="131">
                  <c:v>12/15</c:v>
                </c:pt>
                <c:pt idx="132">
                  <c:v>1/16</c:v>
                </c:pt>
                <c:pt idx="133">
                  <c:v>2/16</c:v>
                </c:pt>
                <c:pt idx="134">
                  <c:v>3/16</c:v>
                </c:pt>
                <c:pt idx="135">
                  <c:v>4/16</c:v>
                </c:pt>
                <c:pt idx="136">
                  <c:v>5/16</c:v>
                </c:pt>
                <c:pt idx="137">
                  <c:v>6/16</c:v>
                </c:pt>
                <c:pt idx="138">
                  <c:v>7/16</c:v>
                </c:pt>
                <c:pt idx="139">
                  <c:v>8/16</c:v>
                </c:pt>
                <c:pt idx="140">
                  <c:v>9/16</c:v>
                </c:pt>
                <c:pt idx="141">
                  <c:v>10/16</c:v>
                </c:pt>
                <c:pt idx="142">
                  <c:v>11/16</c:v>
                </c:pt>
                <c:pt idx="143">
                  <c:v>12/16</c:v>
                </c:pt>
                <c:pt idx="144">
                  <c:v>1/17</c:v>
                </c:pt>
              </c:strCache>
            </c:strRef>
          </c:cat>
          <c:val>
            <c:numRef>
              <c:f>'[7]גרף בשר'!$E$53:$E$197</c:f>
              <c:numCache>
                <c:formatCode>General</c:formatCode>
                <c:ptCount val="145"/>
                <c:pt idx="0">
                  <c:v>10.76</c:v>
                </c:pt>
                <c:pt idx="1">
                  <c:v>10.87</c:v>
                </c:pt>
                <c:pt idx="2">
                  <c:v>10.88</c:v>
                </c:pt>
                <c:pt idx="3">
                  <c:v>10.55</c:v>
                </c:pt>
                <c:pt idx="4">
                  <c:v>10.14</c:v>
                </c:pt>
                <c:pt idx="5">
                  <c:v>10.029999999999999</c:v>
                </c:pt>
                <c:pt idx="6">
                  <c:v>10.130000000000001</c:v>
                </c:pt>
                <c:pt idx="7">
                  <c:v>10.92</c:v>
                </c:pt>
                <c:pt idx="8">
                  <c:v>11.57</c:v>
                </c:pt>
                <c:pt idx="9">
                  <c:v>11.58</c:v>
                </c:pt>
                <c:pt idx="10">
                  <c:v>11.96</c:v>
                </c:pt>
                <c:pt idx="11">
                  <c:v>12.43</c:v>
                </c:pt>
                <c:pt idx="12">
                  <c:v>12.72</c:v>
                </c:pt>
                <c:pt idx="13">
                  <c:v>13.01</c:v>
                </c:pt>
                <c:pt idx="14">
                  <c:v>13.33</c:v>
                </c:pt>
                <c:pt idx="15">
                  <c:v>13.22</c:v>
                </c:pt>
                <c:pt idx="16">
                  <c:v>13.29</c:v>
                </c:pt>
                <c:pt idx="17">
                  <c:v>12.48</c:v>
                </c:pt>
                <c:pt idx="18">
                  <c:v>12.01</c:v>
                </c:pt>
                <c:pt idx="19">
                  <c:v>11.74</c:v>
                </c:pt>
                <c:pt idx="20">
                  <c:v>11.94</c:v>
                </c:pt>
                <c:pt idx="21">
                  <c:v>11.75</c:v>
                </c:pt>
                <c:pt idx="22">
                  <c:v>10.61</c:v>
                </c:pt>
                <c:pt idx="23">
                  <c:v>9.64</c:v>
                </c:pt>
                <c:pt idx="24">
                  <c:v>10.199999999999999</c:v>
                </c:pt>
                <c:pt idx="25">
                  <c:v>9.9600000000000009</c:v>
                </c:pt>
                <c:pt idx="26">
                  <c:v>10.039999999999999</c:v>
                </c:pt>
                <c:pt idx="27">
                  <c:v>9.52</c:v>
                </c:pt>
                <c:pt idx="28">
                  <c:v>9.8699999999999992</c:v>
                </c:pt>
                <c:pt idx="29">
                  <c:v>9.57</c:v>
                </c:pt>
                <c:pt idx="30">
                  <c:v>9.65</c:v>
                </c:pt>
                <c:pt idx="31">
                  <c:v>10.76</c:v>
                </c:pt>
                <c:pt idx="32">
                  <c:v>11.4</c:v>
                </c:pt>
                <c:pt idx="33">
                  <c:v>11.09</c:v>
                </c:pt>
                <c:pt idx="34">
                  <c:v>11</c:v>
                </c:pt>
                <c:pt idx="35">
                  <c:v>11.3</c:v>
                </c:pt>
                <c:pt idx="36">
                  <c:v>13.22</c:v>
                </c:pt>
                <c:pt idx="37">
                  <c:v>13.15</c:v>
                </c:pt>
                <c:pt idx="38">
                  <c:v>13.06</c:v>
                </c:pt>
                <c:pt idx="39">
                  <c:v>12.98</c:v>
                </c:pt>
                <c:pt idx="40">
                  <c:v>12.8</c:v>
                </c:pt>
                <c:pt idx="41">
                  <c:v>13.12</c:v>
                </c:pt>
                <c:pt idx="42">
                  <c:v>13.01</c:v>
                </c:pt>
                <c:pt idx="43">
                  <c:v>13.72</c:v>
                </c:pt>
                <c:pt idx="44">
                  <c:v>14.09</c:v>
                </c:pt>
                <c:pt idx="45">
                  <c:v>14.54</c:v>
                </c:pt>
                <c:pt idx="46">
                  <c:v>14.91</c:v>
                </c:pt>
                <c:pt idx="47">
                  <c:v>13.8</c:v>
                </c:pt>
                <c:pt idx="48">
                  <c:v>13.5</c:v>
                </c:pt>
                <c:pt idx="49">
                  <c:v>13.15</c:v>
                </c:pt>
                <c:pt idx="50">
                  <c:v>13.47</c:v>
                </c:pt>
                <c:pt idx="51">
                  <c:v>12.72</c:v>
                </c:pt>
                <c:pt idx="52">
                  <c:v>12.14</c:v>
                </c:pt>
                <c:pt idx="53">
                  <c:v>12.22</c:v>
                </c:pt>
                <c:pt idx="54">
                  <c:v>13.21</c:v>
                </c:pt>
                <c:pt idx="55">
                  <c:v>13.88</c:v>
                </c:pt>
                <c:pt idx="56">
                  <c:v>13.14</c:v>
                </c:pt>
                <c:pt idx="57">
                  <c:v>12.69</c:v>
                </c:pt>
                <c:pt idx="58">
                  <c:v>13.3</c:v>
                </c:pt>
                <c:pt idx="59">
                  <c:v>12.82</c:v>
                </c:pt>
                <c:pt idx="60">
                  <c:v>12.43</c:v>
                </c:pt>
                <c:pt idx="61">
                  <c:v>12.94</c:v>
                </c:pt>
                <c:pt idx="62">
                  <c:v>13.14</c:v>
                </c:pt>
                <c:pt idx="63">
                  <c:v>13.13</c:v>
                </c:pt>
                <c:pt idx="64">
                  <c:v>13.27</c:v>
                </c:pt>
                <c:pt idx="65">
                  <c:v>13.37</c:v>
                </c:pt>
                <c:pt idx="66">
                  <c:v>13.86</c:v>
                </c:pt>
                <c:pt idx="67">
                  <c:v>14.31</c:v>
                </c:pt>
                <c:pt idx="68">
                  <c:v>15.1</c:v>
                </c:pt>
                <c:pt idx="69">
                  <c:v>16.54</c:v>
                </c:pt>
                <c:pt idx="70">
                  <c:v>17.079999999999998</c:v>
                </c:pt>
                <c:pt idx="71">
                  <c:v>17.05</c:v>
                </c:pt>
                <c:pt idx="72">
                  <c:v>17.03</c:v>
                </c:pt>
                <c:pt idx="73">
                  <c:v>17.07</c:v>
                </c:pt>
                <c:pt idx="74">
                  <c:v>15.78</c:v>
                </c:pt>
                <c:pt idx="75">
                  <c:v>14.15</c:v>
                </c:pt>
                <c:pt idx="76">
                  <c:v>15.05</c:v>
                </c:pt>
                <c:pt idx="77">
                  <c:v>15.08</c:v>
                </c:pt>
                <c:pt idx="78">
                  <c:v>15.1</c:v>
                </c:pt>
                <c:pt idx="79">
                  <c:v>14.99</c:v>
                </c:pt>
                <c:pt idx="80">
                  <c:v>14.82</c:v>
                </c:pt>
                <c:pt idx="81">
                  <c:v>14.73</c:v>
                </c:pt>
                <c:pt idx="82">
                  <c:v>14.58</c:v>
                </c:pt>
                <c:pt idx="83">
                  <c:v>14.27</c:v>
                </c:pt>
                <c:pt idx="84">
                  <c:v>13.13</c:v>
                </c:pt>
                <c:pt idx="85">
                  <c:v>13.48</c:v>
                </c:pt>
                <c:pt idx="86">
                  <c:v>14.16</c:v>
                </c:pt>
                <c:pt idx="87">
                  <c:v>13.56</c:v>
                </c:pt>
                <c:pt idx="88">
                  <c:v>14.27</c:v>
                </c:pt>
                <c:pt idx="89">
                  <c:v>14.4</c:v>
                </c:pt>
                <c:pt idx="90">
                  <c:v>14.71</c:v>
                </c:pt>
                <c:pt idx="91">
                  <c:v>14.83</c:v>
                </c:pt>
                <c:pt idx="92">
                  <c:v>14.98</c:v>
                </c:pt>
                <c:pt idx="93">
                  <c:v>14.99</c:v>
                </c:pt>
                <c:pt idx="94">
                  <c:v>15.03</c:v>
                </c:pt>
                <c:pt idx="95">
                  <c:v>14.82</c:v>
                </c:pt>
                <c:pt idx="96">
                  <c:v>14.73</c:v>
                </c:pt>
                <c:pt idx="97">
                  <c:v>14.55</c:v>
                </c:pt>
                <c:pt idx="98">
                  <c:v>14.17</c:v>
                </c:pt>
                <c:pt idx="99">
                  <c:v>14.04</c:v>
                </c:pt>
                <c:pt idx="100">
                  <c:v>14.54</c:v>
                </c:pt>
                <c:pt idx="101">
                  <c:v>14.13</c:v>
                </c:pt>
                <c:pt idx="102">
                  <c:v>13.95</c:v>
                </c:pt>
                <c:pt idx="103">
                  <c:v>14.17</c:v>
                </c:pt>
                <c:pt idx="104">
                  <c:v>14.7</c:v>
                </c:pt>
                <c:pt idx="105">
                  <c:v>14.31</c:v>
                </c:pt>
                <c:pt idx="106">
                  <c:v>13.52</c:v>
                </c:pt>
                <c:pt idx="107">
                  <c:v>12.72</c:v>
                </c:pt>
                <c:pt idx="108">
                  <c:v>12.48</c:v>
                </c:pt>
                <c:pt idx="109">
                  <c:v>12.79</c:v>
                </c:pt>
                <c:pt idx="110">
                  <c:v>12.94</c:v>
                </c:pt>
                <c:pt idx="111">
                  <c:v>12.38</c:v>
                </c:pt>
                <c:pt idx="112">
                  <c:v>12.1</c:v>
                </c:pt>
                <c:pt idx="113">
                  <c:v>11.27</c:v>
                </c:pt>
                <c:pt idx="114">
                  <c:v>12.09</c:v>
                </c:pt>
                <c:pt idx="115">
                  <c:v>12.14</c:v>
                </c:pt>
                <c:pt idx="116">
                  <c:v>12.74</c:v>
                </c:pt>
                <c:pt idx="117">
                  <c:v>12.76</c:v>
                </c:pt>
                <c:pt idx="118">
                  <c:v>12.85</c:v>
                </c:pt>
                <c:pt idx="119">
                  <c:v>12.96</c:v>
                </c:pt>
                <c:pt idx="120">
                  <c:v>13.52</c:v>
                </c:pt>
                <c:pt idx="121">
                  <c:v>13.69</c:v>
                </c:pt>
                <c:pt idx="122">
                  <c:v>14.46</c:v>
                </c:pt>
                <c:pt idx="123">
                  <c:v>14.73</c:v>
                </c:pt>
                <c:pt idx="124">
                  <c:v>16.809999999999999</c:v>
                </c:pt>
                <c:pt idx="125">
                  <c:v>17.7</c:v>
                </c:pt>
                <c:pt idx="126">
                  <c:v>17.45</c:v>
                </c:pt>
                <c:pt idx="127">
                  <c:v>17.73</c:v>
                </c:pt>
                <c:pt idx="128">
                  <c:v>17.760000000000002</c:v>
                </c:pt>
                <c:pt idx="129">
                  <c:v>17.07</c:v>
                </c:pt>
                <c:pt idx="130">
                  <c:v>16.47</c:v>
                </c:pt>
                <c:pt idx="131">
                  <c:v>15.58</c:v>
                </c:pt>
                <c:pt idx="132">
                  <c:v>15.01</c:v>
                </c:pt>
                <c:pt idx="133">
                  <c:v>14.63</c:v>
                </c:pt>
                <c:pt idx="134">
                  <c:v>14.82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C-4DD9-8B59-313BCB328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07392"/>
        <c:axId val="123709312"/>
      </c:lineChart>
      <c:catAx>
        <c:axId val="1237073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>
                  <a:alpha val="25000"/>
                </a:srgb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2370931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23709312"/>
        <c:scaling>
          <c:orientation val="minMax"/>
          <c:min val="3"/>
        </c:scaling>
        <c:delete val="0"/>
        <c:axPos val="l"/>
        <c:majorGridlines>
          <c:spPr>
            <a:ln w="3175">
              <a:solidFill>
                <a:srgbClr val="000000">
                  <a:alpha val="45000"/>
                </a:srgb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e-IL"/>
                  <a:t>ש"ח לק"ג בשר חי</a:t>
                </a:r>
              </a:p>
            </c:rich>
          </c:tx>
          <c:layout>
            <c:manualLayout>
              <c:xMode val="edge"/>
              <c:yMode val="edge"/>
              <c:x val="6.117111467261278E-4"/>
              <c:y val="0.41956578504609998"/>
            </c:manualLayout>
          </c:layout>
          <c:overlay val="0"/>
          <c:spPr>
            <a:noFill/>
            <a:ln w="25400">
              <a:noFill/>
            </a:ln>
          </c:spPr>
        </c:title>
        <c:numFmt formatCode="\₪\ #,##0.0;\₪\ \-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23707392"/>
        <c:crosses val="autoZero"/>
        <c:crossBetween val="between"/>
        <c:majorUnit val="1"/>
      </c:valAx>
      <c:spPr>
        <a:solidFill>
          <a:schemeClr val="accent1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372229577497626"/>
          <c:y val="0.94782690625210364"/>
          <c:w val="0.50812403316842558"/>
          <c:h val="4.34782959822329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3F7FB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0411" r="0.75000000000000411" t="1" header="0.5" footer="0.5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he-IL"/>
              <a:t>כמות יציאות</a:t>
            </a:r>
            <a:r>
              <a:rPr lang="en-US" baseline="0"/>
              <a:t> </a:t>
            </a:r>
            <a:r>
              <a:rPr lang="en-US"/>
              <a:t>22-24 </a:t>
            </a:r>
            <a:endParaRPr lang="he-IL"/>
          </a:p>
        </c:rich>
      </c:tx>
      <c:layout>
        <c:manualLayout>
          <c:xMode val="edge"/>
          <c:yMode val="edge"/>
          <c:x val="0.3050964928596524"/>
          <c:y val="3.921976695026911E-2"/>
        </c:manualLayout>
      </c:layout>
      <c:overlay val="0"/>
      <c:spPr>
        <a:solidFill>
          <a:srgbClr val="FF0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he-IL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1133525456292025E-2"/>
          <c:y val="0.16309163755011144"/>
          <c:w val="0.90034748538277098"/>
          <c:h val="0.70629335748280042"/>
        </c:manualLayout>
      </c:layout>
      <c:bar3DChart>
        <c:barDir val="col"/>
        <c:grouping val="clustered"/>
        <c:varyColors val="0"/>
        <c:ser>
          <c:idx val="3"/>
          <c:order val="3"/>
          <c:tx>
            <c:strRef>
              <c:f>[1]גיליון1!$B$8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[1]גיליון1!$C$4:$N$4</c:f>
              <c:strCache>
                <c:ptCount val="12"/>
                <c:pt idx="0">
                  <c:v>ינואר</c:v>
                </c:pt>
                <c:pt idx="1">
                  <c:v>בפראר</c:v>
                </c:pt>
                <c:pt idx="2">
                  <c:v>מרץ</c:v>
                </c:pt>
                <c:pt idx="3">
                  <c:v>אפריל</c:v>
                </c:pt>
                <c:pt idx="4">
                  <c:v>מאי</c:v>
                </c:pt>
                <c:pt idx="5">
                  <c:v>יוני</c:v>
                </c:pt>
                <c:pt idx="6">
                  <c:v>יולי</c:v>
                </c:pt>
                <c:pt idx="7">
                  <c:v>אוגוסט</c:v>
                </c:pt>
                <c:pt idx="8">
                  <c:v>ספטמבר</c:v>
                </c:pt>
                <c:pt idx="9">
                  <c:v>אוקטובר</c:v>
                </c:pt>
                <c:pt idx="10">
                  <c:v>נובמבר</c:v>
                </c:pt>
                <c:pt idx="11">
                  <c:v>דצמבר</c:v>
                </c:pt>
              </c:strCache>
            </c:strRef>
          </c:cat>
          <c:val>
            <c:numRef>
              <c:f>[1]גיליון1!$C$8:$N$8</c:f>
              <c:numCache>
                <c:formatCode>General</c:formatCode>
                <c:ptCount val="12"/>
                <c:pt idx="0">
                  <c:v>1088</c:v>
                </c:pt>
                <c:pt idx="1">
                  <c:v>755</c:v>
                </c:pt>
                <c:pt idx="2">
                  <c:v>942</c:v>
                </c:pt>
                <c:pt idx="3">
                  <c:v>557</c:v>
                </c:pt>
                <c:pt idx="4">
                  <c:v>654</c:v>
                </c:pt>
                <c:pt idx="5">
                  <c:v>533</c:v>
                </c:pt>
                <c:pt idx="6">
                  <c:v>559</c:v>
                </c:pt>
                <c:pt idx="7">
                  <c:v>905</c:v>
                </c:pt>
                <c:pt idx="8">
                  <c:v>586</c:v>
                </c:pt>
                <c:pt idx="9">
                  <c:v>816</c:v>
                </c:pt>
                <c:pt idx="10">
                  <c:v>662</c:v>
                </c:pt>
                <c:pt idx="11">
                  <c:v>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ED-4B9E-8FAF-418F5CC1DCAC}"/>
            </c:ext>
          </c:extLst>
        </c:ser>
        <c:ser>
          <c:idx val="4"/>
          <c:order val="4"/>
          <c:tx>
            <c:strRef>
              <c:f>[1]גיליון1!$B$9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[1]גיליון1!$C$4:$N$4</c:f>
              <c:strCache>
                <c:ptCount val="12"/>
                <c:pt idx="0">
                  <c:v>ינואר</c:v>
                </c:pt>
                <c:pt idx="1">
                  <c:v>בפראר</c:v>
                </c:pt>
                <c:pt idx="2">
                  <c:v>מרץ</c:v>
                </c:pt>
                <c:pt idx="3">
                  <c:v>אפריל</c:v>
                </c:pt>
                <c:pt idx="4">
                  <c:v>מאי</c:v>
                </c:pt>
                <c:pt idx="5">
                  <c:v>יוני</c:v>
                </c:pt>
                <c:pt idx="6">
                  <c:v>יולי</c:v>
                </c:pt>
                <c:pt idx="7">
                  <c:v>אוגוסט</c:v>
                </c:pt>
                <c:pt idx="8">
                  <c:v>ספטמבר</c:v>
                </c:pt>
                <c:pt idx="9">
                  <c:v>אוקטובר</c:v>
                </c:pt>
                <c:pt idx="10">
                  <c:v>נובמבר</c:v>
                </c:pt>
                <c:pt idx="11">
                  <c:v>דצמבר</c:v>
                </c:pt>
              </c:strCache>
            </c:strRef>
          </c:cat>
          <c:val>
            <c:numRef>
              <c:f>[1]גיליון1!$C$9:$N$9</c:f>
              <c:numCache>
                <c:formatCode>General</c:formatCode>
                <c:ptCount val="12"/>
                <c:pt idx="0">
                  <c:v>861</c:v>
                </c:pt>
                <c:pt idx="1">
                  <c:v>1009</c:v>
                </c:pt>
                <c:pt idx="2">
                  <c:v>903</c:v>
                </c:pt>
                <c:pt idx="3">
                  <c:v>741</c:v>
                </c:pt>
                <c:pt idx="4">
                  <c:v>791</c:v>
                </c:pt>
                <c:pt idx="5">
                  <c:v>635</c:v>
                </c:pt>
                <c:pt idx="6">
                  <c:v>945</c:v>
                </c:pt>
                <c:pt idx="7">
                  <c:v>772</c:v>
                </c:pt>
                <c:pt idx="8">
                  <c:v>882</c:v>
                </c:pt>
                <c:pt idx="9">
                  <c:v>944</c:v>
                </c:pt>
                <c:pt idx="10">
                  <c:v>1029</c:v>
                </c:pt>
                <c:pt idx="11">
                  <c:v>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ED-4B9E-8FAF-418F5CC1DCAC}"/>
            </c:ext>
          </c:extLst>
        </c:ser>
        <c:ser>
          <c:idx val="5"/>
          <c:order val="5"/>
          <c:tx>
            <c:strRef>
              <c:f>[1]גיליון1!$B$10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[1]גיליון1!$C$4:$N$4</c:f>
              <c:strCache>
                <c:ptCount val="12"/>
                <c:pt idx="0">
                  <c:v>ינואר</c:v>
                </c:pt>
                <c:pt idx="1">
                  <c:v>בפראר</c:v>
                </c:pt>
                <c:pt idx="2">
                  <c:v>מרץ</c:v>
                </c:pt>
                <c:pt idx="3">
                  <c:v>אפריל</c:v>
                </c:pt>
                <c:pt idx="4">
                  <c:v>מאי</c:v>
                </c:pt>
                <c:pt idx="5">
                  <c:v>יוני</c:v>
                </c:pt>
                <c:pt idx="6">
                  <c:v>יולי</c:v>
                </c:pt>
                <c:pt idx="7">
                  <c:v>אוגוסט</c:v>
                </c:pt>
                <c:pt idx="8">
                  <c:v>ספטמבר</c:v>
                </c:pt>
                <c:pt idx="9">
                  <c:v>אוקטובר</c:v>
                </c:pt>
                <c:pt idx="10">
                  <c:v>נובמבר</c:v>
                </c:pt>
                <c:pt idx="11">
                  <c:v>דצמבר</c:v>
                </c:pt>
              </c:strCache>
            </c:strRef>
          </c:cat>
          <c:val>
            <c:numRef>
              <c:f>[1]גיליון1!$C$10:$N$10</c:f>
              <c:numCache>
                <c:formatCode>General</c:formatCode>
                <c:ptCount val="12"/>
                <c:pt idx="0">
                  <c:v>972</c:v>
                </c:pt>
                <c:pt idx="1">
                  <c:v>890</c:v>
                </c:pt>
                <c:pt idx="2">
                  <c:v>852</c:v>
                </c:pt>
                <c:pt idx="3">
                  <c:v>649</c:v>
                </c:pt>
                <c:pt idx="4">
                  <c:v>509</c:v>
                </c:pt>
                <c:pt idx="5">
                  <c:v>516</c:v>
                </c:pt>
                <c:pt idx="6">
                  <c:v>800</c:v>
                </c:pt>
                <c:pt idx="7">
                  <c:v>696</c:v>
                </c:pt>
                <c:pt idx="8">
                  <c:v>897</c:v>
                </c:pt>
                <c:pt idx="9">
                  <c:v>872</c:v>
                </c:pt>
                <c:pt idx="10">
                  <c:v>896</c:v>
                </c:pt>
                <c:pt idx="11">
                  <c:v>1120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ED-4B9E-8FAF-418F5CC1D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4882176"/>
        <c:axId val="384882832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[1]גיליון1!$B$5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[1]גיליון1!$C$4:$N$4</c15:sqref>
                        </c15:formulaRef>
                      </c:ext>
                    </c:extLst>
                    <c:strCache>
                      <c:ptCount val="12"/>
                      <c:pt idx="0">
                        <c:v>ינואר</c:v>
                      </c:pt>
                      <c:pt idx="1">
                        <c:v>בפראר</c:v>
                      </c:pt>
                      <c:pt idx="2">
                        <c:v>מרץ</c:v>
                      </c:pt>
                      <c:pt idx="3">
                        <c:v>אפריל</c:v>
                      </c:pt>
                      <c:pt idx="4">
                        <c:v>מאי</c:v>
                      </c:pt>
                      <c:pt idx="5">
                        <c:v>יוני</c:v>
                      </c:pt>
                      <c:pt idx="6">
                        <c:v>יולי</c:v>
                      </c:pt>
                      <c:pt idx="7">
                        <c:v>אוגוסט</c:v>
                      </c:pt>
                      <c:pt idx="8">
                        <c:v>ספטמבר</c:v>
                      </c:pt>
                      <c:pt idx="9">
                        <c:v>אוקטובר</c:v>
                      </c:pt>
                      <c:pt idx="10">
                        <c:v>נובמבר</c:v>
                      </c:pt>
                      <c:pt idx="11">
                        <c:v>דצמבר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[1]גיליון1!$C$5:$N$5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1056</c:v>
                      </c:pt>
                      <c:pt idx="1">
                        <c:v>918</c:v>
                      </c:pt>
                      <c:pt idx="2">
                        <c:v>1126</c:v>
                      </c:pt>
                      <c:pt idx="3">
                        <c:v>382</c:v>
                      </c:pt>
                      <c:pt idx="4">
                        <c:v>642</c:v>
                      </c:pt>
                      <c:pt idx="5">
                        <c:v>681</c:v>
                      </c:pt>
                      <c:pt idx="6">
                        <c:v>551</c:v>
                      </c:pt>
                      <c:pt idx="7">
                        <c:v>730</c:v>
                      </c:pt>
                      <c:pt idx="8">
                        <c:v>763</c:v>
                      </c:pt>
                      <c:pt idx="9">
                        <c:v>900</c:v>
                      </c:pt>
                      <c:pt idx="10">
                        <c:v>826</c:v>
                      </c:pt>
                      <c:pt idx="11">
                        <c:v>1148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AED-4B9E-8FAF-418F5CC1DCA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[1]גיליון1!$B$6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[1]גיליון1!$C$4:$N$4</c15:sqref>
                        </c15:formulaRef>
                      </c:ext>
                    </c:extLst>
                    <c:strCache>
                      <c:ptCount val="12"/>
                      <c:pt idx="0">
                        <c:v>ינואר</c:v>
                      </c:pt>
                      <c:pt idx="1">
                        <c:v>בפראר</c:v>
                      </c:pt>
                      <c:pt idx="2">
                        <c:v>מרץ</c:v>
                      </c:pt>
                      <c:pt idx="3">
                        <c:v>אפריל</c:v>
                      </c:pt>
                      <c:pt idx="4">
                        <c:v>מאי</c:v>
                      </c:pt>
                      <c:pt idx="5">
                        <c:v>יוני</c:v>
                      </c:pt>
                      <c:pt idx="6">
                        <c:v>יולי</c:v>
                      </c:pt>
                      <c:pt idx="7">
                        <c:v>אוגוסט</c:v>
                      </c:pt>
                      <c:pt idx="8">
                        <c:v>ספטמבר</c:v>
                      </c:pt>
                      <c:pt idx="9">
                        <c:v>אוקטובר</c:v>
                      </c:pt>
                      <c:pt idx="10">
                        <c:v>נובמבר</c:v>
                      </c:pt>
                      <c:pt idx="11">
                        <c:v>דצמבר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[1]גיליון1!$C$6:$N$6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836</c:v>
                      </c:pt>
                      <c:pt idx="1">
                        <c:v>749</c:v>
                      </c:pt>
                      <c:pt idx="2">
                        <c:v>987</c:v>
                      </c:pt>
                      <c:pt idx="3">
                        <c:v>638</c:v>
                      </c:pt>
                      <c:pt idx="4">
                        <c:v>687</c:v>
                      </c:pt>
                      <c:pt idx="5">
                        <c:v>691</c:v>
                      </c:pt>
                      <c:pt idx="6">
                        <c:v>571</c:v>
                      </c:pt>
                      <c:pt idx="7">
                        <c:v>1000</c:v>
                      </c:pt>
                      <c:pt idx="8">
                        <c:v>545</c:v>
                      </c:pt>
                      <c:pt idx="9">
                        <c:v>884</c:v>
                      </c:pt>
                      <c:pt idx="10">
                        <c:v>1058</c:v>
                      </c:pt>
                      <c:pt idx="11">
                        <c:v>815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AED-4B9E-8FAF-418F5CC1DCA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[1]גיליון1!$B$7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[1]גיליון1!$C$4:$N$4</c15:sqref>
                        </c15:formulaRef>
                      </c:ext>
                    </c:extLst>
                    <c:strCache>
                      <c:ptCount val="12"/>
                      <c:pt idx="0">
                        <c:v>ינואר</c:v>
                      </c:pt>
                      <c:pt idx="1">
                        <c:v>בפראר</c:v>
                      </c:pt>
                      <c:pt idx="2">
                        <c:v>מרץ</c:v>
                      </c:pt>
                      <c:pt idx="3">
                        <c:v>אפריל</c:v>
                      </c:pt>
                      <c:pt idx="4">
                        <c:v>מאי</c:v>
                      </c:pt>
                      <c:pt idx="5">
                        <c:v>יוני</c:v>
                      </c:pt>
                      <c:pt idx="6">
                        <c:v>יולי</c:v>
                      </c:pt>
                      <c:pt idx="7">
                        <c:v>אוגוסט</c:v>
                      </c:pt>
                      <c:pt idx="8">
                        <c:v>ספטמבר</c:v>
                      </c:pt>
                      <c:pt idx="9">
                        <c:v>אוקטובר</c:v>
                      </c:pt>
                      <c:pt idx="10">
                        <c:v>נובמבר</c:v>
                      </c:pt>
                      <c:pt idx="11">
                        <c:v>דצמבר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[1]גיליון1!$C$7:$N$7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788</c:v>
                      </c:pt>
                      <c:pt idx="1">
                        <c:v>865</c:v>
                      </c:pt>
                      <c:pt idx="2">
                        <c:v>1101</c:v>
                      </c:pt>
                      <c:pt idx="3">
                        <c:v>551</c:v>
                      </c:pt>
                      <c:pt idx="4">
                        <c:v>952</c:v>
                      </c:pt>
                      <c:pt idx="5">
                        <c:v>529</c:v>
                      </c:pt>
                      <c:pt idx="6">
                        <c:v>720</c:v>
                      </c:pt>
                      <c:pt idx="7">
                        <c:v>978</c:v>
                      </c:pt>
                      <c:pt idx="8">
                        <c:v>770</c:v>
                      </c:pt>
                      <c:pt idx="9">
                        <c:v>1054</c:v>
                      </c:pt>
                      <c:pt idx="10">
                        <c:v>1387</c:v>
                      </c:pt>
                      <c:pt idx="11">
                        <c:v>969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AED-4B9E-8FAF-418F5CC1DCAC}"/>
                  </c:ext>
                </c:extLst>
              </c15:ser>
            </c15:filteredBarSeries>
          </c:ext>
        </c:extLst>
      </c:bar3DChart>
      <c:catAx>
        <c:axId val="38488217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84882832"/>
        <c:crosses val="autoZero"/>
        <c:auto val="1"/>
        <c:lblAlgn val="ctr"/>
        <c:lblOffset val="100"/>
        <c:noMultiLvlLbl val="0"/>
      </c:catAx>
      <c:valAx>
        <c:axId val="38488283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84882176"/>
        <c:crosses val="max"/>
        <c:crossBetween val="between"/>
      </c:valAx>
      <c:spPr>
        <a:pattFill prst="pct10">
          <a:fgClr>
            <a:schemeClr val="accent1"/>
          </a:fgClr>
          <a:bgClr>
            <a:schemeClr val="bg1"/>
          </a:bgClr>
        </a:pattFill>
        <a:ln>
          <a:noFill/>
        </a:ln>
        <a:effectLst/>
      </c:spPr>
    </c:plotArea>
    <c:legend>
      <c:legendPos val="b"/>
      <c:overlay val="0"/>
      <c:spPr>
        <a:solidFill>
          <a:srgbClr val="FFC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pattFill prst="pct6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גרף מחירים   2024-2026</a:t>
            </a:r>
          </a:p>
        </c:rich>
      </c:tx>
      <c:layout>
        <c:manualLayout>
          <c:xMode val="edge"/>
          <c:yMode val="edge"/>
          <c:x val="0.42044729814524157"/>
          <c:y val="2.2062019454144873E-2"/>
        </c:manualLayout>
      </c:layout>
      <c:overlay val="0"/>
      <c:spPr>
        <a:solidFill>
          <a:srgbClr val="FFC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15149218604228859"/>
          <c:w val="0.93183556893274222"/>
          <c:h val="0.735241213193855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'טבלת השוואה'!$Y$17</c:f>
              <c:strCache>
                <c:ptCount val="1"/>
                <c:pt idx="0">
                  <c:v>פרות 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'טבלת השוואה'!$Y$18:$Y$29</c:f>
              <c:numCache>
                <c:formatCode>_(* #,##0.00_);_(* \(#,##0.00\);_(* "-"??_);_(@_)</c:formatCode>
                <c:ptCount val="12"/>
                <c:pt idx="0" formatCode="_(* #,##0.0_);_(* \(#,##0.0\);_(* &quot;-&quot;??_);_(@_)">
                  <c:v>10.54</c:v>
                </c:pt>
                <c:pt idx="1">
                  <c:v>10.46</c:v>
                </c:pt>
                <c:pt idx="2">
                  <c:v>10.69</c:v>
                </c:pt>
                <c:pt idx="3">
                  <c:v>10.79</c:v>
                </c:pt>
                <c:pt idx="4">
                  <c:v>11.44</c:v>
                </c:pt>
                <c:pt idx="5">
                  <c:v>11.2</c:v>
                </c:pt>
                <c:pt idx="6">
                  <c:v>11.14</c:v>
                </c:pt>
                <c:pt idx="7">
                  <c:v>10.81</c:v>
                </c:pt>
                <c:pt idx="8">
                  <c:v>10.77</c:v>
                </c:pt>
                <c:pt idx="9">
                  <c:v>10.67</c:v>
                </c:pt>
                <c:pt idx="10">
                  <c:v>10.83</c:v>
                </c:pt>
                <c:pt idx="11">
                  <c:v>11.05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6CE-4C3B-96F4-23249CE09F29}"/>
            </c:ext>
          </c:extLst>
        </c:ser>
        <c:ser>
          <c:idx val="1"/>
          <c:order val="1"/>
          <c:tx>
            <c:strRef>
              <c:f>'טבלת השוואה'!$Z$17</c:f>
              <c:strCache>
                <c:ptCount val="1"/>
                <c:pt idx="0">
                  <c:v>פרות25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'טבלת השוואה'!$Z$18:$Z$29</c:f>
              <c:numCache>
                <c:formatCode>_(* #,##0.00_);_(* \(#,##0.00\);_(* "-"??_);_(@_)</c:formatCode>
                <c:ptCount val="12"/>
                <c:pt idx="0" formatCode="_(* #,##0.0_);_(* \(#,##0.0\);_(* &quot;-&quot;??_);_(@_)">
                  <c:v>11.67</c:v>
                </c:pt>
                <c:pt idx="1">
                  <c:v>11.43</c:v>
                </c:pt>
                <c:pt idx="2">
                  <c:v>11.44</c:v>
                </c:pt>
                <c:pt idx="3">
                  <c:v>11.72</c:v>
                </c:pt>
                <c:pt idx="4">
                  <c:v>12.68</c:v>
                </c:pt>
                <c:pt idx="5">
                  <c:v>12.78</c:v>
                </c:pt>
                <c:pt idx="6">
                  <c:v>13.34</c:v>
                </c:pt>
                <c:pt idx="7">
                  <c:v>13.22</c:v>
                </c:pt>
                <c:pt idx="8">
                  <c:v>13.29</c:v>
                </c:pt>
                <c:pt idx="9">
                  <c:v>12.88</c:v>
                </c:pt>
                <c:pt idx="10">
                  <c:v>12.58</c:v>
                </c:pt>
                <c:pt idx="11">
                  <c:v>12.27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CE-4C3B-96F4-23249CE09F29}"/>
            </c:ext>
          </c:extLst>
        </c:ser>
        <c:ser>
          <c:idx val="2"/>
          <c:order val="2"/>
          <c:tx>
            <c:strRef>
              <c:f>'טבלת השוואה'!$AA$17</c:f>
              <c:strCache>
                <c:ptCount val="1"/>
                <c:pt idx="0">
                  <c:v>פרות 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'טבלת השוואה'!$AA$18:$AA$29</c:f>
              <c:numCache>
                <c:formatCode>_(* #,##0.00_);_(* \(#,##0.00\);_(* "-"??_);_(@_)</c:formatCode>
                <c:ptCount val="12"/>
                <c:pt idx="0" formatCode="_(* #,##0.0_);_(* \(#,##0.0\);_(* &quot;-&quot;??_);_(@_)">
                  <c:v>12.43</c:v>
                </c:pt>
                <c:pt idx="1">
                  <c:v>12.61</c:v>
                </c:pt>
                <c:pt idx="2">
                  <c:v>12.81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CE-4C3B-96F4-23249CE09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781944"/>
        <c:axId val="503779320"/>
        <c:extLst/>
      </c:barChart>
      <c:lineChart>
        <c:grouping val="standard"/>
        <c:varyColors val="0"/>
        <c:ser>
          <c:idx val="3"/>
          <c:order val="3"/>
          <c:tx>
            <c:strRef>
              <c:f>'טבלת השוואה'!$AN$17</c:f>
              <c:strCache>
                <c:ptCount val="1"/>
                <c:pt idx="0">
                  <c:v>עגלים 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'טבלת השוואה'!$AN$18:$AN$29</c:f>
              <c:numCache>
                <c:formatCode>_(* #,##0.0_);_(* \(#,##0.0\);_(* "-"??_);_(@_)</c:formatCode>
                <c:ptCount val="12"/>
                <c:pt idx="0">
                  <c:v>15.3</c:v>
                </c:pt>
                <c:pt idx="1">
                  <c:v>16.7</c:v>
                </c:pt>
                <c:pt idx="2" formatCode="_(* #,##0_);_(* \(#,##0\);_(* &quot;-&quot;??_);_(@_)">
                  <c:v>17</c:v>
                </c:pt>
                <c:pt idx="3" formatCode="_(* #,##0_);_(* \(#,##0\);_(* &quot;-&quot;??_);_(@_)">
                  <c:v>17</c:v>
                </c:pt>
                <c:pt idx="4" formatCode="_(* #,##0_);_(* \(#,##0\);_(* &quot;-&quot;??_);_(@_)">
                  <c:v>18</c:v>
                </c:pt>
                <c:pt idx="5" formatCode="_(* #,##0_);_(* \(#,##0\);_(* &quot;-&quot;??_);_(@_)">
                  <c:v>18.149999999999999</c:v>
                </c:pt>
                <c:pt idx="6" formatCode="_(* #,##0_);_(* \(#,##0\);_(* &quot;-&quot;??_);_(@_)">
                  <c:v>15</c:v>
                </c:pt>
                <c:pt idx="7" formatCode="_(* #,##0_);_(* \(#,##0\);_(* &quot;-&quot;??_);_(@_)">
                  <c:v>15</c:v>
                </c:pt>
                <c:pt idx="8" formatCode="_(* #,##0.00_);_(* \(#,##0.00\);_(* &quot;-&quot;??_);_(@_)">
                  <c:v>15</c:v>
                </c:pt>
                <c:pt idx="9" formatCode="_(* #,##0_);_(* \(#,##0\);_(* &quot;-&quot;??_);_(@_)">
                  <c:v>14.45</c:v>
                </c:pt>
                <c:pt idx="10" formatCode="_(* #,##0_);_(* \(#,##0\);_(* &quot;-&quot;??_);_(@_)">
                  <c:v>16.3</c:v>
                </c:pt>
                <c:pt idx="11" formatCode="_(* #,##0_);_(* \(#,##0\);_(* &quot;-&quot;??_);_(@_)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B-420A-B187-DE0837E239D4}"/>
            </c:ext>
          </c:extLst>
        </c:ser>
        <c:ser>
          <c:idx val="4"/>
          <c:order val="4"/>
          <c:tx>
            <c:strRef>
              <c:f>'טבלת השוואה'!$AO$17</c:f>
              <c:strCache>
                <c:ptCount val="1"/>
                <c:pt idx="0">
                  <c:v>עגלים 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'טבלת השוואה'!$AO$18:$AO$29</c:f>
              <c:numCache>
                <c:formatCode>_(* #,##0.0_);_(* \(#,##0.0\);_(* "-"??_);_(@_)</c:formatCode>
                <c:ptCount val="12"/>
                <c:pt idx="3" formatCode="_(* #,##0_);_(* \(#,##0\);_(* &quot;-&quot;??_);_(@_)">
                  <c:v>17.559999999999999</c:v>
                </c:pt>
                <c:pt idx="4" formatCode="_(* #,##0_);_(* \(#,##0\);_(* &quot;-&quot;??_);_(@_)">
                  <c:v>18</c:v>
                </c:pt>
                <c:pt idx="5" formatCode="_(* #,##0_);_(* \(#,##0\);_(* &quot;-&quot;??_);_(@_)">
                  <c:v>17.399999999999999</c:v>
                </c:pt>
                <c:pt idx="6" formatCode="_(* #,##0_);_(* \(#,##0\);_(* &quot;-&quot;??_);_(@_)">
                  <c:v>17.88</c:v>
                </c:pt>
                <c:pt idx="8" formatCode="_(* #,##0.00_);_(* \(#,##0.00\);_(* &quot;-&quot;??_);_(@_)">
                  <c:v>18.38</c:v>
                </c:pt>
                <c:pt idx="9" formatCode="_(* #,##0_);_(* \(#,##0\);_(* &quot;-&quot;??_);_(@_)">
                  <c:v>18.53</c:v>
                </c:pt>
                <c:pt idx="11" formatCode="_(* #,##0_);_(* \(#,##0\);_(* &quot;-&quot;??_);_(@_)">
                  <c:v>18.45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B-420A-B187-DE0837E239D4}"/>
            </c:ext>
          </c:extLst>
        </c:ser>
        <c:ser>
          <c:idx val="5"/>
          <c:order val="5"/>
          <c:tx>
            <c:strRef>
              <c:f>'טבלת השוואה'!$AP$17</c:f>
              <c:strCache>
                <c:ptCount val="1"/>
                <c:pt idx="0">
                  <c:v>עגלים 26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'טבלת השוואה'!$AP$18:$AP$29</c:f>
              <c:numCache>
                <c:formatCode>_(* #,##0.0_);_(* \(#,##0.0\);_(* "-"??_);_(@_)</c:formatCode>
                <c:ptCount val="12"/>
                <c:pt idx="0">
                  <c:v>18.8</c:v>
                </c:pt>
                <c:pt idx="1">
                  <c:v>19.440000000000001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4B-420A-B187-DE0837E23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781944"/>
        <c:axId val="503779320"/>
      </c:lineChart>
      <c:valAx>
        <c:axId val="503779320"/>
        <c:scaling>
          <c:orientation val="minMax"/>
        </c:scaling>
        <c:delete val="0"/>
        <c:axPos val="r"/>
        <c:numFmt formatCode="_(* #,##0.0_);_(* \(#,##0.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03781944"/>
        <c:crosses val="max"/>
        <c:crossBetween val="between"/>
      </c:valAx>
      <c:catAx>
        <c:axId val="5037819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03779320"/>
        <c:crosses val="autoZero"/>
        <c:auto val="1"/>
        <c:lblAlgn val="ctr"/>
        <c:lblOffset val="100"/>
        <c:noMultiLvlLbl val="0"/>
      </c:catAx>
      <c:spPr>
        <a:noFill/>
        <a:ln>
          <a:solidFill>
            <a:sysClr val="windowText" lastClr="000000">
              <a:lumMod val="65000"/>
              <a:lumOff val="35000"/>
            </a:sysClr>
          </a:solidFill>
        </a:ln>
        <a:effectLst/>
      </c:spPr>
    </c:plotArea>
    <c:legend>
      <c:legendPos val="l"/>
      <c:layout>
        <c:manualLayout>
          <c:xMode val="edge"/>
          <c:yMode val="edge"/>
          <c:x val="8.1632663555540868E-3"/>
          <c:y val="0.93375811756896387"/>
          <c:w val="0.99024753209031435"/>
          <c:h val="6.62418824310360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>
          <a:lumMod val="65000"/>
          <a:lumOff val="35000"/>
        </a:sys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 alignWithMargins="0">
      <c:oddHeader>&amp;A</c:oddHeader>
      <c:oddFooter>Page &amp;P</c:oddFooter>
    </c:headerFooter>
    <c:pageMargins b="0.39370078740157488" l="0.35433070866141736" r="0.74803149606299768" t="0.98425196850393659" header="0.51181102362204722" footer="0.11811023622047249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he-IL"/>
              <a:t>כמות יציאות</a:t>
            </a:r>
            <a:r>
              <a:rPr lang="en-US" baseline="0"/>
              <a:t> </a:t>
            </a:r>
            <a:r>
              <a:rPr lang="en-US"/>
              <a:t>24-26 </a:t>
            </a:r>
            <a:endParaRPr lang="he-IL"/>
          </a:p>
        </c:rich>
      </c:tx>
      <c:layout>
        <c:manualLayout>
          <c:xMode val="edge"/>
          <c:yMode val="edge"/>
          <c:x val="0.3444650351057334"/>
          <c:y val="5.142358530647944E-2"/>
        </c:manualLayout>
      </c:layout>
      <c:overlay val="0"/>
      <c:spPr>
        <a:solidFill>
          <a:srgbClr val="FF0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he-IL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1133525456292025E-2"/>
          <c:y val="0.16309163755011144"/>
          <c:w val="0.90034748538277098"/>
          <c:h val="0.70629335748280042"/>
        </c:manualLayout>
      </c:layout>
      <c:bar3DChart>
        <c:barDir val="col"/>
        <c:grouping val="clustered"/>
        <c:varyColors val="0"/>
        <c:ser>
          <c:idx val="1"/>
          <c:order val="1"/>
          <c:tx>
            <c:v>2024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[2]גיליון1!$C$9:$N$9</c:f>
              <c:numCache>
                <c:formatCode>General</c:formatCode>
                <c:ptCount val="12"/>
                <c:pt idx="0">
                  <c:v>861</c:v>
                </c:pt>
                <c:pt idx="1">
                  <c:v>1009</c:v>
                </c:pt>
                <c:pt idx="2">
                  <c:v>903</c:v>
                </c:pt>
                <c:pt idx="3">
                  <c:v>741</c:v>
                </c:pt>
                <c:pt idx="4">
                  <c:v>791</c:v>
                </c:pt>
                <c:pt idx="5">
                  <c:v>635</c:v>
                </c:pt>
                <c:pt idx="6">
                  <c:v>945</c:v>
                </c:pt>
                <c:pt idx="7">
                  <c:v>772</c:v>
                </c:pt>
                <c:pt idx="8">
                  <c:v>882</c:v>
                </c:pt>
                <c:pt idx="9">
                  <c:v>944</c:v>
                </c:pt>
                <c:pt idx="10">
                  <c:v>1029</c:v>
                </c:pt>
                <c:pt idx="11">
                  <c:v>944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4BBA-48E7-944E-3D038998382E}"/>
            </c:ext>
          </c:extLst>
        </c:ser>
        <c:ser>
          <c:idx val="2"/>
          <c:order val="2"/>
          <c:tx>
            <c:v>2025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[2]גיליון1!$C$10:$N$10</c:f>
              <c:numCache>
                <c:formatCode>General</c:formatCode>
                <c:ptCount val="12"/>
                <c:pt idx="0">
                  <c:v>972</c:v>
                </c:pt>
                <c:pt idx="1">
                  <c:v>890</c:v>
                </c:pt>
                <c:pt idx="2">
                  <c:v>852</c:v>
                </c:pt>
                <c:pt idx="3">
                  <c:v>649</c:v>
                </c:pt>
                <c:pt idx="4">
                  <c:v>509</c:v>
                </c:pt>
                <c:pt idx="5">
                  <c:v>516</c:v>
                </c:pt>
                <c:pt idx="6">
                  <c:v>800</c:v>
                </c:pt>
                <c:pt idx="7">
                  <c:v>696</c:v>
                </c:pt>
                <c:pt idx="8">
                  <c:v>897</c:v>
                </c:pt>
                <c:pt idx="9">
                  <c:v>872</c:v>
                </c:pt>
                <c:pt idx="10">
                  <c:v>896</c:v>
                </c:pt>
                <c:pt idx="11">
                  <c:v>1120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4BBA-48E7-944E-3D038998382E}"/>
            </c:ext>
          </c:extLst>
        </c:ser>
        <c:ser>
          <c:idx val="3"/>
          <c:order val="3"/>
          <c:tx>
            <c:v>2026</c:v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[2]גיליון1!$C$11:$N$11</c:f>
              <c:numCache>
                <c:formatCode>General</c:formatCode>
                <c:ptCount val="12"/>
                <c:pt idx="0">
                  <c:v>974</c:v>
                </c:pt>
                <c:pt idx="1">
                  <c:v>953</c:v>
                </c:pt>
                <c:pt idx="2">
                  <c:v>1067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BA-48E7-944E-3D0389983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4882176"/>
        <c:axId val="384882832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[2]גיליון1!$C$8:$N$8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1088</c:v>
                      </c:pt>
                      <c:pt idx="1">
                        <c:v>755</c:v>
                      </c:pt>
                      <c:pt idx="2">
                        <c:v>942</c:v>
                      </c:pt>
                      <c:pt idx="3">
                        <c:v>557</c:v>
                      </c:pt>
                      <c:pt idx="4">
                        <c:v>654</c:v>
                      </c:pt>
                      <c:pt idx="5">
                        <c:v>533</c:v>
                      </c:pt>
                      <c:pt idx="6">
                        <c:v>559</c:v>
                      </c:pt>
                      <c:pt idx="7">
                        <c:v>905</c:v>
                      </c:pt>
                      <c:pt idx="8">
                        <c:v>586</c:v>
                      </c:pt>
                      <c:pt idx="9">
                        <c:v>816</c:v>
                      </c:pt>
                      <c:pt idx="10">
                        <c:v>662</c:v>
                      </c:pt>
                      <c:pt idx="11">
                        <c:v>622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4BBA-48E7-944E-3D038998382E}"/>
                  </c:ext>
                </c:extLst>
              </c15:ser>
            </c15:filteredBarSeries>
          </c:ext>
        </c:extLst>
      </c:bar3DChart>
      <c:catAx>
        <c:axId val="38488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84882832"/>
        <c:crosses val="autoZero"/>
        <c:auto val="1"/>
        <c:lblAlgn val="ctr"/>
        <c:lblOffset val="100"/>
        <c:noMultiLvlLbl val="0"/>
      </c:catAx>
      <c:valAx>
        <c:axId val="38488283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84882176"/>
        <c:crosses val="max"/>
        <c:crossBetween val="between"/>
      </c:valAx>
      <c:spPr>
        <a:pattFill prst="pct10">
          <a:fgClr>
            <a:schemeClr val="accent1"/>
          </a:fgClr>
          <a:bgClr>
            <a:schemeClr val="bg1"/>
          </a:bgClr>
        </a:pattFill>
        <a:ln>
          <a:noFill/>
        </a:ln>
        <a:effectLst/>
      </c:spPr>
    </c:plotArea>
    <c:legend>
      <c:legendPos val="b"/>
      <c:layout/>
      <c:overlay val="0"/>
      <c:spPr>
        <a:solidFill>
          <a:srgbClr val="FF0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pattFill prst="pct6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r>
              <a:rPr lang="he-IL"/>
              <a:t>מחירי בשר בני בקר ש"ח / ק"ג </a:t>
            </a:r>
            <a:endParaRPr lang="en-US"/>
          </a:p>
          <a:p>
            <a:pPr>
              <a:defRPr sz="1600" b="1"/>
            </a:pPr>
            <a:r>
              <a:rPr lang="he-IL"/>
              <a:t>2019-2021</a:t>
            </a:r>
          </a:p>
        </c:rich>
      </c:tx>
      <c:layout>
        <c:manualLayout>
          <c:xMode val="edge"/>
          <c:yMode val="edge"/>
          <c:x val="0.31698539803565279"/>
          <c:y val="1.182504019458300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424242"/>
              </a:solidFill>
              <a:latin typeface="Arial"/>
              <a:ea typeface="Arial"/>
              <a:cs typeface="Arial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13207100516929765"/>
          <c:y val="0.14401920249786151"/>
          <c:w val="0.86649468141945996"/>
          <c:h val="0.6841131501134175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'טבלת השוואה'!$N$17</c:f>
              <c:strCache>
                <c:ptCount val="1"/>
                <c:pt idx="0">
                  <c:v>עגלים 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'טבלת השוואה'!$N$18:$N$29</c:f>
            </c:numRef>
          </c:val>
          <c:extLst>
            <c:ext xmlns:c16="http://schemas.microsoft.com/office/drawing/2014/chart" uri="{C3380CC4-5D6E-409C-BE32-E72D297353CC}">
              <c16:uniqueId val="{00000002-D083-420A-89BC-0101D00F1686}"/>
            </c:ext>
          </c:extLst>
        </c:ser>
        <c:ser>
          <c:idx val="0"/>
          <c:order val="0"/>
          <c:tx>
            <c:strRef>
              <c:f>'טבלת השוואה'!$L$17</c:f>
              <c:strCache>
                <c:ptCount val="1"/>
                <c:pt idx="0">
                  <c:v>פרות 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'טבלת השוואה'!$L$18:$L$29</c:f>
            </c:numRef>
          </c:val>
          <c:extLst>
            <c:ext xmlns:c16="http://schemas.microsoft.com/office/drawing/2014/chart" uri="{C3380CC4-5D6E-409C-BE32-E72D297353CC}">
              <c16:uniqueId val="{00000000-D083-420A-89BC-0101D00F1686}"/>
            </c:ext>
          </c:extLst>
        </c:ser>
        <c:ser>
          <c:idx val="6"/>
          <c:order val="6"/>
          <c:tx>
            <c:strRef>
              <c:f>'טבלת השוואה'!$R$17</c:f>
              <c:strCache>
                <c:ptCount val="1"/>
                <c:pt idx="0">
                  <c:v>פרות 20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'טבלת השוואה'!$R$18:$R$29</c:f>
              <c:numCache>
                <c:formatCode>_(* #,##0.00_);_(* \(#,##0.00\);_(* "-"??_);_(@_)</c:formatCode>
                <c:ptCount val="12"/>
                <c:pt idx="0" formatCode="_(* #,##0.0_);_(* \(#,##0.0\);_(* &quot;-&quot;??_);_(@_)">
                  <c:v>7.01</c:v>
                </c:pt>
                <c:pt idx="1">
                  <c:v>6.94</c:v>
                </c:pt>
                <c:pt idx="2">
                  <c:v>7.54</c:v>
                </c:pt>
                <c:pt idx="3">
                  <c:v>7.52</c:v>
                </c:pt>
                <c:pt idx="4">
                  <c:v>7.98</c:v>
                </c:pt>
                <c:pt idx="5">
                  <c:v>8.15</c:v>
                </c:pt>
                <c:pt idx="6">
                  <c:v>8.18</c:v>
                </c:pt>
                <c:pt idx="7">
                  <c:v>7.78</c:v>
                </c:pt>
                <c:pt idx="8">
                  <c:v>7.36</c:v>
                </c:pt>
                <c:pt idx="9">
                  <c:v>7.09</c:v>
                </c:pt>
                <c:pt idx="10">
                  <c:v>7.63</c:v>
                </c:pt>
                <c:pt idx="11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C2-47A4-A3A9-106847C2A1C4}"/>
            </c:ext>
          </c:extLst>
        </c:ser>
        <c:ser>
          <c:idx val="10"/>
          <c:order val="10"/>
          <c:tx>
            <c:strRef>
              <c:f>'טבלת השוואה'!$V$17</c:f>
              <c:strCache>
                <c:ptCount val="1"/>
                <c:pt idx="0">
                  <c:v>פרות 21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'טבלת השוואה'!$V$18:$V$29</c:f>
              <c:numCache>
                <c:formatCode>_(* #,##0.00_);_(* \(#,##0.00\);_(* "-"??_);_(@_)</c:formatCode>
                <c:ptCount val="12"/>
                <c:pt idx="0" formatCode="_(* #,##0.0_);_(* \(#,##0.0\);_(* &quot;-&quot;??_);_(@_)">
                  <c:v>7.66</c:v>
                </c:pt>
                <c:pt idx="1">
                  <c:v>7.88</c:v>
                </c:pt>
                <c:pt idx="2">
                  <c:v>8.77</c:v>
                </c:pt>
                <c:pt idx="3">
                  <c:v>9.3800000000000008</c:v>
                </c:pt>
                <c:pt idx="4">
                  <c:v>9.32</c:v>
                </c:pt>
                <c:pt idx="5">
                  <c:v>9.56</c:v>
                </c:pt>
                <c:pt idx="6">
                  <c:v>9.33</c:v>
                </c:pt>
                <c:pt idx="7">
                  <c:v>9.35</c:v>
                </c:pt>
                <c:pt idx="8">
                  <c:v>9.2100000000000009</c:v>
                </c:pt>
                <c:pt idx="9">
                  <c:v>9.2100000000000009</c:v>
                </c:pt>
                <c:pt idx="10">
                  <c:v>8.5500000000000007</c:v>
                </c:pt>
                <c:pt idx="11">
                  <c:v>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C2-47A4-A3A9-106847C2A1C4}"/>
            </c:ext>
          </c:extLst>
        </c:ser>
        <c:ser>
          <c:idx val="1"/>
          <c:order val="1"/>
          <c:tx>
            <c:strRef>
              <c:f>'טבלת השוואה'!$M$17</c:f>
              <c:strCache>
                <c:ptCount val="1"/>
                <c:pt idx="0">
                  <c:v>עגלים 09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'טבלת השוואה'!$M$18:$M$29</c:f>
            </c:numRef>
          </c:val>
          <c:extLst>
            <c:ext xmlns:c16="http://schemas.microsoft.com/office/drawing/2014/chart" uri="{C3380CC4-5D6E-409C-BE32-E72D297353CC}">
              <c16:uniqueId val="{00000001-D083-420A-89BC-0101D00F1686}"/>
            </c:ext>
          </c:extLst>
        </c:ser>
        <c:ser>
          <c:idx val="4"/>
          <c:order val="4"/>
          <c:tx>
            <c:strRef>
              <c:f>'טבלת השוואה'!$P$17</c:f>
              <c:strCache>
                <c:ptCount val="1"/>
                <c:pt idx="0">
                  <c:v>עגלים 12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'טבלת השוואה'!$P$18:$P$29</c:f>
            </c:numRef>
          </c:val>
          <c:extLst>
            <c:ext xmlns:c16="http://schemas.microsoft.com/office/drawing/2014/chart" uri="{C3380CC4-5D6E-409C-BE32-E72D297353CC}">
              <c16:uniqueId val="{00000004-D083-420A-89BC-0101D00F1686}"/>
            </c:ext>
          </c:extLst>
        </c:ser>
        <c:ser>
          <c:idx val="3"/>
          <c:order val="3"/>
          <c:tx>
            <c:strRef>
              <c:f>'טבלת השוואה'!$O$17</c:f>
              <c:strCache>
                <c:ptCount val="1"/>
                <c:pt idx="0">
                  <c:v>עגלים 11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'טבלת השוואה'!$O$18:$O$29</c:f>
            </c:numRef>
          </c:val>
          <c:extLst>
            <c:ext xmlns:c16="http://schemas.microsoft.com/office/drawing/2014/chart" uri="{C3380CC4-5D6E-409C-BE32-E72D297353CC}">
              <c16:uniqueId val="{00000003-D083-420A-89BC-0101D00F1686}"/>
            </c:ext>
          </c:extLst>
        </c:ser>
        <c:ser>
          <c:idx val="5"/>
          <c:order val="5"/>
          <c:tx>
            <c:strRef>
              <c:f>'טבלת השוואה'!$Q$17</c:f>
              <c:strCache>
                <c:ptCount val="1"/>
                <c:pt idx="0">
                  <c:v>עגלים 13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'טבלת השוואה'!$Q$18:$Q$29</c:f>
            </c:numRef>
          </c:val>
          <c:extLst>
            <c:ext xmlns:c16="http://schemas.microsoft.com/office/drawing/2014/chart" uri="{C3380CC4-5D6E-409C-BE32-E72D297353CC}">
              <c16:uniqueId val="{00000000-8EC2-47A4-A3A9-106847C2A1C4}"/>
            </c:ext>
          </c:extLst>
        </c:ser>
        <c:ser>
          <c:idx val="7"/>
          <c:order val="7"/>
          <c:tx>
            <c:strRef>
              <c:f>'טבלת השוואה'!$S$17</c:f>
              <c:strCache>
                <c:ptCount val="1"/>
                <c:pt idx="0">
                  <c:v>עגלים 14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'טבלת השוואה'!$S$18:$S$29</c:f>
            </c:numRef>
          </c:val>
          <c:extLst>
            <c:ext xmlns:c16="http://schemas.microsoft.com/office/drawing/2014/chart" uri="{C3380CC4-5D6E-409C-BE32-E72D297353CC}">
              <c16:uniqueId val="{00000002-8EC2-47A4-A3A9-106847C2A1C4}"/>
            </c:ext>
          </c:extLst>
        </c:ser>
        <c:ser>
          <c:idx val="8"/>
          <c:order val="8"/>
          <c:tx>
            <c:strRef>
              <c:f>'טבלת השוואה'!$T$17</c:f>
              <c:strCache>
                <c:ptCount val="1"/>
                <c:pt idx="0">
                  <c:v>עגלים 16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'טבלת השוואה'!$T$18:$T$29</c:f>
            </c:numRef>
          </c:val>
          <c:extLst>
            <c:ext xmlns:c16="http://schemas.microsoft.com/office/drawing/2014/chart" uri="{C3380CC4-5D6E-409C-BE32-E72D297353CC}">
              <c16:uniqueId val="{00000003-8EC2-47A4-A3A9-106847C2A1C4}"/>
            </c:ext>
          </c:extLst>
        </c:ser>
        <c:ser>
          <c:idx val="9"/>
          <c:order val="9"/>
          <c:tx>
            <c:strRef>
              <c:f>'טבלת השוואה'!$U$17</c:f>
              <c:strCache>
                <c:ptCount val="1"/>
                <c:pt idx="0">
                  <c:v>עגלים 17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'טבלת השוואה'!$U$18:$U$29</c:f>
            </c:numRef>
          </c:val>
          <c:extLst>
            <c:ext xmlns:c16="http://schemas.microsoft.com/office/drawing/2014/chart" uri="{C3380CC4-5D6E-409C-BE32-E72D297353CC}">
              <c16:uniqueId val="{00000004-8EC2-47A4-A3A9-106847C2A1C4}"/>
            </c:ext>
          </c:extLst>
        </c:ser>
        <c:ser>
          <c:idx val="12"/>
          <c:order val="12"/>
          <c:tx>
            <c:strRef>
              <c:f>'טבלת השוואה'!$AH$17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'טבלת השוואה'!$AH$18:$AH$29</c:f>
            </c:numRef>
          </c:val>
          <c:extLst>
            <c:ext xmlns:c16="http://schemas.microsoft.com/office/drawing/2014/chart" uri="{C3380CC4-5D6E-409C-BE32-E72D297353CC}">
              <c16:uniqueId val="{00000007-8EC2-47A4-A3A9-106847C2A1C4}"/>
            </c:ext>
          </c:extLst>
        </c:ser>
        <c:ser>
          <c:idx val="13"/>
          <c:order val="13"/>
          <c:tx>
            <c:strRef>
              <c:f>'טבלת השוואה'!$AI$17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'טבלת השוואה'!$AI$18:$AI$29</c:f>
            </c:numRef>
          </c:val>
          <c:extLst>
            <c:ext xmlns:c16="http://schemas.microsoft.com/office/drawing/2014/chart" uri="{C3380CC4-5D6E-409C-BE32-E72D297353CC}">
              <c16:uniqueId val="{00000008-8EC2-47A4-A3A9-106847C2A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128960"/>
        <c:axId val="115138944"/>
      </c:barChart>
      <c:lineChart>
        <c:grouping val="standard"/>
        <c:varyColors val="0"/>
        <c:ser>
          <c:idx val="11"/>
          <c:order val="11"/>
          <c:tx>
            <c:strRef>
              <c:f>'טבלת השוואה'!$AG$17</c:f>
              <c:strCache>
                <c:ptCount val="1"/>
                <c:pt idx="0">
                  <c:v>עגלים 19</c:v>
                </c:pt>
              </c:strCache>
            </c:strRef>
          </c:tx>
          <c:spPr>
            <a:ln w="28575" cap="rnd" cmpd="sng" algn="ctr">
              <a:solidFill>
                <a:schemeClr val="accent6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'טבלת השוואה'!$AG$18:$AG$29</c:f>
              <c:numCache>
                <c:formatCode>_(* #,##0.0_);_(* \(#,##0.0\);_(* "-"??_);_(@_)</c:formatCode>
                <c:ptCount val="12"/>
                <c:pt idx="0">
                  <c:v>12.74</c:v>
                </c:pt>
                <c:pt idx="1">
                  <c:v>12.76</c:v>
                </c:pt>
                <c:pt idx="2">
                  <c:v>12.95</c:v>
                </c:pt>
                <c:pt idx="3">
                  <c:v>13.03</c:v>
                </c:pt>
                <c:pt idx="4">
                  <c:v>13.48</c:v>
                </c:pt>
                <c:pt idx="5">
                  <c:v>13.56</c:v>
                </c:pt>
                <c:pt idx="6">
                  <c:v>12.67</c:v>
                </c:pt>
                <c:pt idx="7">
                  <c:v>11.94</c:v>
                </c:pt>
                <c:pt idx="8">
                  <c:v>11</c:v>
                </c:pt>
                <c:pt idx="9">
                  <c:v>11.21</c:v>
                </c:pt>
                <c:pt idx="10">
                  <c:v>10.73</c:v>
                </c:pt>
                <c:pt idx="11">
                  <c:v>11.42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EC2-47A4-A3A9-106847C2A1C4}"/>
            </c:ext>
          </c:extLst>
        </c:ser>
        <c:ser>
          <c:idx val="14"/>
          <c:order val="14"/>
          <c:tx>
            <c:strRef>
              <c:f>'טבלת השוואה'!$AJ$17</c:f>
              <c:strCache>
                <c:ptCount val="1"/>
                <c:pt idx="0">
                  <c:v>עגלים 20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'טבלת השוואה'!$AJ$18:$AJ$29</c:f>
              <c:numCache>
                <c:formatCode>_(* #,##0_);_(* \(#,##0\);_(* "-"??_);_(@_)</c:formatCode>
                <c:ptCount val="12"/>
                <c:pt idx="0">
                  <c:v>11.13</c:v>
                </c:pt>
                <c:pt idx="1">
                  <c:v>10.6</c:v>
                </c:pt>
                <c:pt idx="2">
                  <c:v>11.84</c:v>
                </c:pt>
                <c:pt idx="3">
                  <c:v>12.19</c:v>
                </c:pt>
                <c:pt idx="4">
                  <c:v>12</c:v>
                </c:pt>
                <c:pt idx="5">
                  <c:v>12.12</c:v>
                </c:pt>
                <c:pt idx="6">
                  <c:v>11.67</c:v>
                </c:pt>
                <c:pt idx="7">
                  <c:v>11.57</c:v>
                </c:pt>
                <c:pt idx="8" formatCode="_(* #,##0.00_);_(* \(#,##0.00\);_(* &quot;-&quot;??_);_(@_)">
                  <c:v>10.78</c:v>
                </c:pt>
                <c:pt idx="9">
                  <c:v>11.23</c:v>
                </c:pt>
                <c:pt idx="10">
                  <c:v>12</c:v>
                </c:pt>
                <c:pt idx="11">
                  <c:v>11.87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EC2-47A4-A3A9-106847C2A1C4}"/>
            </c:ext>
          </c:extLst>
        </c:ser>
        <c:ser>
          <c:idx val="15"/>
          <c:order val="15"/>
          <c:tx>
            <c:strRef>
              <c:f>'טבלת השוואה'!$AK$17</c:f>
              <c:strCache>
                <c:ptCount val="1"/>
                <c:pt idx="0">
                  <c:v>עגלים 21</c:v>
                </c:pt>
              </c:strCache>
            </c:strRef>
          </c:tx>
          <c:spPr>
            <a:ln w="28575" cap="rnd" cmpd="sng" algn="ctr">
              <a:solidFill>
                <a:schemeClr val="accent4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'טבלת השוואה'!$AK$18:$AK$29</c:f>
              <c:numCache>
                <c:formatCode>_(* #,##0_);_(* \(#,##0\);_(* "-"??_);_(@_)</c:formatCode>
                <c:ptCount val="12"/>
                <c:pt idx="0">
                  <c:v>12.5</c:v>
                </c:pt>
                <c:pt idx="1">
                  <c:v>11.73</c:v>
                </c:pt>
                <c:pt idx="2">
                  <c:v>12.25</c:v>
                </c:pt>
                <c:pt idx="3">
                  <c:v>12.66</c:v>
                </c:pt>
                <c:pt idx="4">
                  <c:v>12</c:v>
                </c:pt>
                <c:pt idx="5">
                  <c:v>13.23</c:v>
                </c:pt>
                <c:pt idx="6">
                  <c:v>13</c:v>
                </c:pt>
                <c:pt idx="7">
                  <c:v>13.05</c:v>
                </c:pt>
                <c:pt idx="8" formatCode="_(* #,##0.00_);_(* \(#,##0.00\);_(* &quot;-&quot;??_);_(@_)">
                  <c:v>12.25</c:v>
                </c:pt>
                <c:pt idx="9">
                  <c:v>12.18</c:v>
                </c:pt>
                <c:pt idx="10">
                  <c:v>11.33</c:v>
                </c:pt>
                <c:pt idx="11">
                  <c:v>11.29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EC2-47A4-A3A9-106847C2A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28960"/>
        <c:axId val="115138944"/>
      </c:lineChart>
      <c:catAx>
        <c:axId val="11512896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15138944"/>
        <c:crosses val="autoZero"/>
        <c:auto val="0"/>
        <c:lblAlgn val="ctr"/>
        <c:lblOffset val="100"/>
        <c:noMultiLvlLbl val="0"/>
      </c:catAx>
      <c:valAx>
        <c:axId val="115138944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\₪\ #,##0.0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2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336666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15128960"/>
        <c:crosses val="autoZero"/>
        <c:crossBetween val="between"/>
        <c:majorUnit val="1"/>
      </c:valAx>
      <c:spPr>
        <a:gradFill rotWithShape="0">
          <a:gsLst>
            <a:gs pos="0">
              <a:srgbClr val="FFFFC0"/>
            </a:gs>
            <a:gs pos="100000">
              <a:srgbClr val="FFFFC0">
                <a:gamma/>
                <a:tint val="3922"/>
                <a:invGamma/>
              </a:srgbClr>
            </a:gs>
          </a:gsLst>
          <a:lin ang="2700000" scaled="1"/>
        </a:gradFill>
        <a:ln w="12700">
          <a:solidFill>
            <a:srgbClr val="80808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15474975774727426"/>
          <c:y val="0.87232662243750159"/>
          <c:w val="0.79898400200836828"/>
          <c:h val="3.04373772141666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5" b="0" i="0" u="none" strike="noStrike" kern="1200" baseline="0">
              <a:solidFill>
                <a:srgbClr val="424242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 w="3175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424242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>
      <c:oddHeader>&amp;A</c:oddHeader>
      <c:oddFooter>Page &amp;P</c:oddFooter>
    </c:headerFooter>
    <c:pageMargins b="0.39370078740157488" l="0.35433070866141736" r="0.74803149606299768" t="0.98425196850393659" header="0.51181102362204722" footer="0.11811023622047249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r>
              <a:rPr lang="he-IL"/>
              <a:t>מחירי בשר בני בקר ש"ח / ק"ג </a:t>
            </a:r>
            <a:endParaRPr lang="en-US"/>
          </a:p>
          <a:p>
            <a:pPr>
              <a:defRPr sz="1600" b="1"/>
            </a:pPr>
            <a:r>
              <a:rPr lang="he-IL"/>
              <a:t>2018-2020</a:t>
            </a:r>
          </a:p>
        </c:rich>
      </c:tx>
      <c:layout>
        <c:manualLayout>
          <c:xMode val="edge"/>
          <c:yMode val="edge"/>
          <c:x val="0.31698539803565279"/>
          <c:y val="1.182504019458300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424242"/>
              </a:solidFill>
              <a:latin typeface="Arial"/>
              <a:ea typeface="Arial"/>
              <a:cs typeface="Arial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13207101220273268"/>
          <c:y val="0.13410190284509566"/>
          <c:w val="0.86649468141945996"/>
          <c:h val="0.6841131501134175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'טבלת השוואה'!$M$17</c:f>
              <c:strCache>
                <c:ptCount val="1"/>
                <c:pt idx="0">
                  <c:v>עגלים 09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'טבלת השוואה'!$M$18:$M$29</c:f>
            </c:numRef>
          </c:val>
          <c:extLst>
            <c:ext xmlns:c16="http://schemas.microsoft.com/office/drawing/2014/chart" uri="{C3380CC4-5D6E-409C-BE32-E72D297353CC}">
              <c16:uniqueId val="{00000000-652D-43E7-8790-812AA0C15251}"/>
            </c:ext>
          </c:extLst>
        </c:ser>
        <c:ser>
          <c:idx val="5"/>
          <c:order val="5"/>
          <c:tx>
            <c:strRef>
              <c:f>'טבלת השוואה'!$P$17</c:f>
              <c:strCache>
                <c:ptCount val="1"/>
                <c:pt idx="0">
                  <c:v>עגלים 12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'טבלת השוואה'!$P$18:$P$29</c:f>
            </c:numRef>
          </c:val>
          <c:extLst>
            <c:ext xmlns:c16="http://schemas.microsoft.com/office/drawing/2014/chart" uri="{C3380CC4-5D6E-409C-BE32-E72D297353CC}">
              <c16:uniqueId val="{00000001-652D-43E7-8790-812AA0C15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128960"/>
        <c:axId val="115138944"/>
      </c:barChart>
      <c:barChart>
        <c:barDir val="col"/>
        <c:grouping val="clustered"/>
        <c:varyColors val="0"/>
        <c:ser>
          <c:idx val="3"/>
          <c:order val="3"/>
          <c:tx>
            <c:strRef>
              <c:f>'טבלת השוואה'!$N$17</c:f>
              <c:strCache>
                <c:ptCount val="1"/>
                <c:pt idx="0">
                  <c:v>עגלים 10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'טבלת השוואה'!$N$18:$N$29</c:f>
            </c:numRef>
          </c:val>
          <c:extLst>
            <c:ext xmlns:c16="http://schemas.microsoft.com/office/drawing/2014/chart" uri="{C3380CC4-5D6E-409C-BE32-E72D297353CC}">
              <c16:uniqueId val="{00000002-652D-43E7-8790-812AA0C15251}"/>
            </c:ext>
          </c:extLst>
        </c:ser>
        <c:ser>
          <c:idx val="4"/>
          <c:order val="4"/>
          <c:tx>
            <c:strRef>
              <c:f>'טבלת השוואה'!$O$17</c:f>
              <c:strCache>
                <c:ptCount val="1"/>
                <c:pt idx="0">
                  <c:v>עגלים 11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'טבלת השוואה'!$O$18:$O$29</c:f>
            </c:numRef>
          </c:val>
          <c:extLst>
            <c:ext xmlns:c16="http://schemas.microsoft.com/office/drawing/2014/chart" uri="{C3380CC4-5D6E-409C-BE32-E72D297353CC}">
              <c16:uniqueId val="{00000003-652D-43E7-8790-812AA0C15251}"/>
            </c:ext>
          </c:extLst>
        </c:ser>
        <c:ser>
          <c:idx val="7"/>
          <c:order val="7"/>
          <c:tx>
            <c:strRef>
              <c:f>'טבלת השוואה'!$R$17</c:f>
              <c:strCache>
                <c:ptCount val="1"/>
                <c:pt idx="0">
                  <c:v>פרות 20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'טבלת השוואה'!$R$18:$R$29</c:f>
              <c:numCache>
                <c:formatCode>_(* #,##0.00_);_(* \(#,##0.00\);_(* "-"??_);_(@_)</c:formatCode>
                <c:ptCount val="12"/>
                <c:pt idx="0" formatCode="_(* #,##0.0_);_(* \(#,##0.0\);_(* &quot;-&quot;??_);_(@_)">
                  <c:v>7.01</c:v>
                </c:pt>
                <c:pt idx="1">
                  <c:v>6.94</c:v>
                </c:pt>
                <c:pt idx="2">
                  <c:v>7.54</c:v>
                </c:pt>
                <c:pt idx="3">
                  <c:v>7.52</c:v>
                </c:pt>
                <c:pt idx="4">
                  <c:v>7.98</c:v>
                </c:pt>
                <c:pt idx="5">
                  <c:v>8.15</c:v>
                </c:pt>
                <c:pt idx="6">
                  <c:v>8.18</c:v>
                </c:pt>
                <c:pt idx="7">
                  <c:v>7.78</c:v>
                </c:pt>
                <c:pt idx="8">
                  <c:v>7.36</c:v>
                </c:pt>
                <c:pt idx="9">
                  <c:v>7.09</c:v>
                </c:pt>
                <c:pt idx="10">
                  <c:v>7.63</c:v>
                </c:pt>
                <c:pt idx="11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2D-43E7-8790-812AA0C15251}"/>
            </c:ext>
          </c:extLst>
        </c:ser>
        <c:ser>
          <c:idx val="6"/>
          <c:order val="6"/>
          <c:tx>
            <c:strRef>
              <c:f>'טבלת השוואה'!$Q$17</c:f>
              <c:strCache>
                <c:ptCount val="1"/>
                <c:pt idx="0">
                  <c:v>עגלים 13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'טבלת השוואה'!$Q$18:$Q$29</c:f>
            </c:numRef>
          </c:val>
          <c:extLst>
            <c:ext xmlns:c16="http://schemas.microsoft.com/office/drawing/2014/chart" uri="{C3380CC4-5D6E-409C-BE32-E72D297353CC}">
              <c16:uniqueId val="{00000005-652D-43E7-8790-812AA0C15251}"/>
            </c:ext>
          </c:extLst>
        </c:ser>
        <c:ser>
          <c:idx val="0"/>
          <c:order val="0"/>
          <c:tx>
            <c:strRef>
              <c:f>'טבלת השוואה'!$K$17</c:f>
              <c:strCache>
                <c:ptCount val="1"/>
                <c:pt idx="0">
                  <c:v>פרות 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'טבלת השוואה'!$K$18:$K$29</c:f>
            </c:numRef>
          </c:val>
          <c:extLst>
            <c:ext xmlns:c16="http://schemas.microsoft.com/office/drawing/2014/chart" uri="{C3380CC4-5D6E-409C-BE32-E72D297353CC}">
              <c16:uniqueId val="{00000006-652D-43E7-8790-812AA0C15251}"/>
            </c:ext>
          </c:extLst>
        </c:ser>
        <c:ser>
          <c:idx val="1"/>
          <c:order val="1"/>
          <c:tx>
            <c:strRef>
              <c:f>'טבלת השוואה'!$L$17</c:f>
              <c:strCache>
                <c:ptCount val="1"/>
                <c:pt idx="0">
                  <c:v>פרות 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'טבלת השוואה'!$L$18:$L$29</c:f>
            </c:numRef>
          </c:val>
          <c:extLst>
            <c:ext xmlns:c16="http://schemas.microsoft.com/office/drawing/2014/chart" uri="{C3380CC4-5D6E-409C-BE32-E72D297353CC}">
              <c16:uniqueId val="{00000007-652D-43E7-8790-812AA0C15251}"/>
            </c:ext>
          </c:extLst>
        </c:ser>
        <c:ser>
          <c:idx val="8"/>
          <c:order val="8"/>
          <c:tx>
            <c:strRef>
              <c:f>'טבלת השוואה'!$S$17</c:f>
              <c:strCache>
                <c:ptCount val="1"/>
                <c:pt idx="0">
                  <c:v>עגלים 14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'טבלת השוואה'!$S$18:$S$29</c:f>
            </c:numRef>
          </c:val>
          <c:extLst>
            <c:ext xmlns:c16="http://schemas.microsoft.com/office/drawing/2014/chart" uri="{C3380CC4-5D6E-409C-BE32-E72D297353CC}">
              <c16:uniqueId val="{00000008-652D-43E7-8790-812AA0C15251}"/>
            </c:ext>
          </c:extLst>
        </c:ser>
        <c:ser>
          <c:idx val="9"/>
          <c:order val="9"/>
          <c:tx>
            <c:strRef>
              <c:f>'טבלת השוואה'!$T$17</c:f>
              <c:strCache>
                <c:ptCount val="1"/>
                <c:pt idx="0">
                  <c:v>עגלים 16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'טבלת השוואה'!$T$18:$T$29</c:f>
            </c:numRef>
          </c:val>
          <c:extLst>
            <c:ext xmlns:c16="http://schemas.microsoft.com/office/drawing/2014/chart" uri="{C3380CC4-5D6E-409C-BE32-E72D297353CC}">
              <c16:uniqueId val="{00000009-652D-43E7-8790-812AA0C15251}"/>
            </c:ext>
          </c:extLst>
        </c:ser>
        <c:ser>
          <c:idx val="10"/>
          <c:order val="10"/>
          <c:tx>
            <c:strRef>
              <c:f>'טבלת השוואה'!$U$17</c:f>
              <c:strCache>
                <c:ptCount val="1"/>
                <c:pt idx="0">
                  <c:v>עגלים 17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'טבלת השוואה'!$U$18:$U$29</c:f>
            </c:numRef>
          </c:val>
          <c:extLst>
            <c:ext xmlns:c16="http://schemas.microsoft.com/office/drawing/2014/chart" uri="{C3380CC4-5D6E-409C-BE32-E72D297353CC}">
              <c16:uniqueId val="{0000000A-652D-43E7-8790-812AA0C15251}"/>
            </c:ext>
          </c:extLst>
        </c:ser>
        <c:ser>
          <c:idx val="12"/>
          <c:order val="12"/>
          <c:tx>
            <c:strRef>
              <c:f>'טבלת השוואה'!$AC$17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'טבלת השוואה'!$AC$18:$AC$29</c:f>
            </c:numRef>
          </c:val>
          <c:extLst>
            <c:ext xmlns:c16="http://schemas.microsoft.com/office/drawing/2014/chart" uri="{C3380CC4-5D6E-409C-BE32-E72D297353CC}">
              <c16:uniqueId val="{0000000B-652D-43E7-8790-812AA0C15251}"/>
            </c:ext>
          </c:extLst>
        </c:ser>
        <c:ser>
          <c:idx val="13"/>
          <c:order val="13"/>
          <c:tx>
            <c:strRef>
              <c:f>'טבלת השוואה'!$AD$17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'טבלת השוואה'!$AD$18:$AD$29</c:f>
            </c:numRef>
          </c:val>
          <c:extLst>
            <c:ext xmlns:c16="http://schemas.microsoft.com/office/drawing/2014/chart" uri="{C3380CC4-5D6E-409C-BE32-E72D297353CC}">
              <c16:uniqueId val="{0000000C-652D-43E7-8790-812AA0C15251}"/>
            </c:ext>
          </c:extLst>
        </c:ser>
        <c:ser>
          <c:idx val="14"/>
          <c:order val="14"/>
          <c:tx>
            <c:strRef>
              <c:f>'טבלת השוואה'!$AE$17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'טבלת השוואה'!$AE$18:$AE$29</c:f>
            </c:numRef>
          </c:val>
          <c:extLst>
            <c:ext xmlns:c16="http://schemas.microsoft.com/office/drawing/2014/chart" uri="{C3380CC4-5D6E-409C-BE32-E72D297353CC}">
              <c16:uniqueId val="{0000000D-652D-43E7-8790-812AA0C15251}"/>
            </c:ext>
          </c:extLst>
        </c:ser>
        <c:ser>
          <c:idx val="15"/>
          <c:order val="15"/>
          <c:tx>
            <c:strRef>
              <c:f>'טבלת השוואה'!$AF$17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'טבלת השוואה'!$AF$18:$AF$29</c:f>
            </c:numRef>
          </c:val>
          <c:extLst>
            <c:ext xmlns:c16="http://schemas.microsoft.com/office/drawing/2014/chart" uri="{C3380CC4-5D6E-409C-BE32-E72D297353CC}">
              <c16:uniqueId val="{0000000E-652D-43E7-8790-812AA0C15251}"/>
            </c:ext>
          </c:extLst>
        </c:ser>
        <c:ser>
          <c:idx val="17"/>
          <c:order val="17"/>
          <c:tx>
            <c:strRef>
              <c:f>'טבלת השוואה'!$AH$17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'טבלת השוואה'!$AH$18:$AH$29</c:f>
            </c:numRef>
          </c:val>
          <c:extLst>
            <c:ext xmlns:c16="http://schemas.microsoft.com/office/drawing/2014/chart" uri="{C3380CC4-5D6E-409C-BE32-E72D297353CC}">
              <c16:uniqueId val="{0000000F-652D-43E7-8790-812AA0C15251}"/>
            </c:ext>
          </c:extLst>
        </c:ser>
        <c:ser>
          <c:idx val="18"/>
          <c:order val="18"/>
          <c:tx>
            <c:strRef>
              <c:f>'טבלת השוואה'!$AI$17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'טבלת השוואה'!$AI$18:$AI$29</c:f>
            </c:numRef>
          </c:val>
          <c:extLst>
            <c:ext xmlns:c16="http://schemas.microsoft.com/office/drawing/2014/chart" uri="{C3380CC4-5D6E-409C-BE32-E72D297353CC}">
              <c16:uniqueId val="{00000010-652D-43E7-8790-812AA0C15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128960"/>
        <c:axId val="115138944"/>
      </c:barChart>
      <c:lineChart>
        <c:grouping val="standard"/>
        <c:varyColors val="0"/>
        <c:ser>
          <c:idx val="11"/>
          <c:order val="11"/>
          <c:tx>
            <c:strRef>
              <c:f>'טבלת השוואה'!$AB$17</c:f>
              <c:strCache>
                <c:ptCount val="1"/>
                <c:pt idx="0">
                  <c:v>עגלים 18</c:v>
                </c:pt>
              </c:strCache>
            </c:strRef>
          </c:tx>
          <c:spPr>
            <a:ln w="28575" cap="rnd" cmpd="sng" algn="ctr">
              <a:solidFill>
                <a:schemeClr val="accent6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'טבלת השוואה'!$AB$18:$AB$29</c:f>
              <c:numCache>
                <c:formatCode>_(* #,##0.00_);_(* \(#,##0.00\);_(* "-"??_);_(@_)</c:formatCode>
                <c:ptCount val="12"/>
                <c:pt idx="0">
                  <c:v>10.34</c:v>
                </c:pt>
                <c:pt idx="1">
                  <c:v>10.69</c:v>
                </c:pt>
                <c:pt idx="2">
                  <c:v>11</c:v>
                </c:pt>
                <c:pt idx="3">
                  <c:v>10.95</c:v>
                </c:pt>
                <c:pt idx="4">
                  <c:v>11</c:v>
                </c:pt>
                <c:pt idx="5">
                  <c:v>13.72</c:v>
                </c:pt>
                <c:pt idx="6">
                  <c:v>14.06</c:v>
                </c:pt>
                <c:pt idx="7">
                  <c:v>13.74</c:v>
                </c:pt>
                <c:pt idx="8">
                  <c:v>12.8</c:v>
                </c:pt>
                <c:pt idx="9">
                  <c:v>11.84</c:v>
                </c:pt>
                <c:pt idx="10">
                  <c:v>11.51</c:v>
                </c:pt>
                <c:pt idx="11">
                  <c:v>12.17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52D-43E7-8790-812AA0C15251}"/>
            </c:ext>
          </c:extLst>
        </c:ser>
        <c:ser>
          <c:idx val="16"/>
          <c:order val="16"/>
          <c:tx>
            <c:strRef>
              <c:f>'טבלת השוואה'!$AG$17</c:f>
              <c:strCache>
                <c:ptCount val="1"/>
                <c:pt idx="0">
                  <c:v>עגלים 19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'טבלת השוואה'!$AG$18:$AG$29</c:f>
              <c:numCache>
                <c:formatCode>_(* #,##0.0_);_(* \(#,##0.0\);_(* "-"??_);_(@_)</c:formatCode>
                <c:ptCount val="12"/>
                <c:pt idx="0">
                  <c:v>12.74</c:v>
                </c:pt>
                <c:pt idx="1">
                  <c:v>12.76</c:v>
                </c:pt>
                <c:pt idx="2">
                  <c:v>12.95</c:v>
                </c:pt>
                <c:pt idx="3">
                  <c:v>13.03</c:v>
                </c:pt>
                <c:pt idx="4">
                  <c:v>13.48</c:v>
                </c:pt>
                <c:pt idx="5">
                  <c:v>13.56</c:v>
                </c:pt>
                <c:pt idx="6">
                  <c:v>12.67</c:v>
                </c:pt>
                <c:pt idx="7">
                  <c:v>11.94</c:v>
                </c:pt>
                <c:pt idx="8">
                  <c:v>11</c:v>
                </c:pt>
                <c:pt idx="9">
                  <c:v>11.21</c:v>
                </c:pt>
                <c:pt idx="10">
                  <c:v>10.73</c:v>
                </c:pt>
                <c:pt idx="11">
                  <c:v>11.42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52D-43E7-8790-812AA0C15251}"/>
            </c:ext>
          </c:extLst>
        </c:ser>
        <c:ser>
          <c:idx val="19"/>
          <c:order val="19"/>
          <c:tx>
            <c:strRef>
              <c:f>'טבלת השוואה'!$AJ$17</c:f>
              <c:strCache>
                <c:ptCount val="1"/>
                <c:pt idx="0">
                  <c:v>עגלים 20</c:v>
                </c:pt>
              </c:strCache>
            </c:strRef>
          </c:tx>
          <c:spPr>
            <a:ln w="28575" cap="rnd" cmpd="sng" algn="ctr">
              <a:solidFill>
                <a:schemeClr val="accent2">
                  <a:lumMod val="8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'טבלת השוואה'!$AJ$18:$AJ$29</c:f>
              <c:numCache>
                <c:formatCode>_(* #,##0_);_(* \(#,##0\);_(* "-"??_);_(@_)</c:formatCode>
                <c:ptCount val="12"/>
                <c:pt idx="0">
                  <c:v>11.13</c:v>
                </c:pt>
                <c:pt idx="1">
                  <c:v>10.6</c:v>
                </c:pt>
                <c:pt idx="2">
                  <c:v>11.84</c:v>
                </c:pt>
                <c:pt idx="3">
                  <c:v>12.19</c:v>
                </c:pt>
                <c:pt idx="4">
                  <c:v>12</c:v>
                </c:pt>
                <c:pt idx="5">
                  <c:v>12.12</c:v>
                </c:pt>
                <c:pt idx="6">
                  <c:v>11.67</c:v>
                </c:pt>
                <c:pt idx="7">
                  <c:v>11.57</c:v>
                </c:pt>
                <c:pt idx="8" formatCode="_(* #,##0.00_);_(* \(#,##0.00\);_(* &quot;-&quot;??_);_(@_)">
                  <c:v>10.78</c:v>
                </c:pt>
                <c:pt idx="9">
                  <c:v>11.23</c:v>
                </c:pt>
                <c:pt idx="10">
                  <c:v>12</c:v>
                </c:pt>
                <c:pt idx="11">
                  <c:v>11.87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652D-43E7-8790-812AA0C15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28960"/>
        <c:axId val="115138944"/>
      </c:lineChart>
      <c:catAx>
        <c:axId val="11512896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424242"/>
                  </a:solidFill>
                  <a:latin typeface="Arial"/>
                  <a:ea typeface="Arial"/>
                  <a:cs typeface="Arial"/>
                </a:defRPr>
              </a:pPr>
              <a:endParaRPr lang="he-IL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15138944"/>
        <c:crosses val="autoZero"/>
        <c:auto val="0"/>
        <c:lblAlgn val="ctr"/>
        <c:lblOffset val="100"/>
        <c:noMultiLvlLbl val="0"/>
      </c:catAx>
      <c:valAx>
        <c:axId val="115138944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75000"/>
                </a:schemeClr>
              </a:solidFill>
              <a:prstDash val="solid"/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424242"/>
                  </a:solidFill>
                  <a:latin typeface="Arial"/>
                  <a:ea typeface="Arial"/>
                  <a:cs typeface="Arial"/>
                </a:defRPr>
              </a:pPr>
              <a:endParaRPr lang="he-IL"/>
            </a:p>
          </c:txPr>
        </c:title>
        <c:numFmt formatCode="\₪\ #,##0.0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2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336666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15128960"/>
        <c:crosses val="autoZero"/>
        <c:crossBetween val="between"/>
        <c:majorUnit val="1"/>
      </c:valAx>
      <c:spPr>
        <a:gradFill rotWithShape="0">
          <a:gsLst>
            <a:gs pos="0">
              <a:srgbClr val="FFFFC0"/>
            </a:gs>
            <a:gs pos="100000">
              <a:srgbClr val="FFFFC0">
                <a:gamma/>
                <a:tint val="3922"/>
                <a:invGamma/>
              </a:srgbClr>
            </a:gs>
          </a:gsLst>
          <a:lin ang="2700000" scaled="1"/>
        </a:gradFill>
        <a:ln w="12700">
          <a:solidFill>
            <a:srgbClr val="80808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54594782158469057"/>
          <c:y val="0.87621394622969462"/>
          <c:w val="0.45405217841530948"/>
          <c:h val="8.08224625180613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5" b="0" i="0" u="none" strike="noStrike" kern="1200" baseline="0">
              <a:solidFill>
                <a:srgbClr val="424242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424242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>
      <c:oddHeader>&amp;A</c:oddHeader>
      <c:oddFooter>Page &amp;P</c:oddFooter>
    </c:headerFooter>
    <c:pageMargins b="0.39370078740157488" l="0.35433070866141736" r="0.74803149606299768" t="0.98425196850393659" header="0.51181102362204722" footer="0.11811023622047249"/>
    <c:pageSetup paperSize="9" orientation="landscape" horizontalDpi="300" verticalDpi="300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r>
              <a:rPr lang="he-IL"/>
              <a:t>מחירי בשר בני בקר ש"ח / ק"ג </a:t>
            </a:r>
            <a:endParaRPr lang="en-US"/>
          </a:p>
          <a:p>
            <a:pPr>
              <a:defRPr sz="1600" b="1" i="0" u="none" strike="noStrike" kern="1200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r>
              <a:rPr lang="he-IL"/>
              <a:t>2019- </a:t>
            </a:r>
            <a:r>
              <a:rPr lang="en-US"/>
              <a:t>2016</a:t>
            </a:r>
            <a:endParaRPr lang="he-IL"/>
          </a:p>
        </c:rich>
      </c:tx>
      <c:layout>
        <c:manualLayout>
          <c:xMode val="edge"/>
          <c:yMode val="edge"/>
          <c:x val="0.31698539803565279"/>
          <c:y val="1.182504019458300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07101220273268"/>
          <c:y val="0.13410190284509566"/>
          <c:w val="0.86649468141945996"/>
          <c:h val="0.684113150113417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'טבלת השוואה'!$J$17</c:f>
              <c:strCache>
                <c:ptCount val="1"/>
                <c:pt idx="0">
                  <c:v>פרות 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'טבלת השוואה'!$J$18:$J$29</c:f>
            </c:numRef>
          </c:val>
          <c:extLst>
            <c:ext xmlns:c16="http://schemas.microsoft.com/office/drawing/2014/chart" uri="{C3380CC4-5D6E-409C-BE32-E72D297353CC}">
              <c16:uniqueId val="{00000000-5BE4-4DE3-BFA7-347DF0571C56}"/>
            </c:ext>
          </c:extLst>
        </c:ser>
        <c:ser>
          <c:idx val="1"/>
          <c:order val="1"/>
          <c:tx>
            <c:strRef>
              <c:f>'טבלת השוואה'!$K$17</c:f>
              <c:strCache>
                <c:ptCount val="1"/>
                <c:pt idx="0">
                  <c:v>פרות 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'טבלת השוואה'!$K$18:$K$29</c:f>
            </c:numRef>
          </c:val>
          <c:extLst>
            <c:ext xmlns:c16="http://schemas.microsoft.com/office/drawing/2014/chart" uri="{C3380CC4-5D6E-409C-BE32-E72D297353CC}">
              <c16:uniqueId val="{00000001-5BE4-4DE3-BFA7-347DF0571C56}"/>
            </c:ext>
          </c:extLst>
        </c:ser>
        <c:ser>
          <c:idx val="2"/>
          <c:order val="2"/>
          <c:tx>
            <c:strRef>
              <c:f>'טבלת השוואה'!$L$17</c:f>
              <c:strCache>
                <c:ptCount val="1"/>
                <c:pt idx="0">
                  <c:v>פרות 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'טבלת השוואה'!$L$18:$L$29</c:f>
            </c:numRef>
          </c:val>
          <c:extLst>
            <c:ext xmlns:c16="http://schemas.microsoft.com/office/drawing/2014/chart" uri="{C3380CC4-5D6E-409C-BE32-E72D297353CC}">
              <c16:uniqueId val="{00000002-5BE4-4DE3-BFA7-347DF0571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629696"/>
        <c:axId val="117631232"/>
      </c:barChart>
      <c:lineChart>
        <c:grouping val="standard"/>
        <c:varyColors val="0"/>
        <c:ser>
          <c:idx val="3"/>
          <c:order val="3"/>
          <c:tx>
            <c:strRef>
              <c:f>'טבלת השוואה'!$M$17</c:f>
              <c:strCache>
                <c:ptCount val="1"/>
                <c:pt idx="0">
                  <c:v>עגלים 09</c:v>
                </c:pt>
              </c:strCache>
            </c:strRef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'טבלת השוואה'!$M$18:$M$29</c:f>
            </c:numRef>
          </c:val>
          <c:smooth val="0"/>
          <c:extLst>
            <c:ext xmlns:c16="http://schemas.microsoft.com/office/drawing/2014/chart" uri="{C3380CC4-5D6E-409C-BE32-E72D297353CC}">
              <c16:uniqueId val="{00000003-5BE4-4DE3-BFA7-347DF0571C56}"/>
            </c:ext>
          </c:extLst>
        </c:ser>
        <c:ser>
          <c:idx val="4"/>
          <c:order val="4"/>
          <c:tx>
            <c:strRef>
              <c:f>'טבלת השוואה'!$N$17</c:f>
              <c:strCache>
                <c:ptCount val="1"/>
                <c:pt idx="0">
                  <c:v>עגלים 10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'טבלת השוואה'!$N$18:$N$29</c:f>
            </c:numRef>
          </c:val>
          <c:smooth val="0"/>
          <c:extLst>
            <c:ext xmlns:c16="http://schemas.microsoft.com/office/drawing/2014/chart" uri="{C3380CC4-5D6E-409C-BE32-E72D297353CC}">
              <c16:uniqueId val="{00000004-5BE4-4DE3-BFA7-347DF0571C56}"/>
            </c:ext>
          </c:extLst>
        </c:ser>
        <c:ser>
          <c:idx val="5"/>
          <c:order val="5"/>
          <c:tx>
            <c:strRef>
              <c:f>'טבלת השוואה'!$O$17</c:f>
              <c:strCache>
                <c:ptCount val="1"/>
                <c:pt idx="0">
                  <c:v>עגלים 11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'טבלת השוואה'!$O$18:$O$29</c:f>
            </c:numRef>
          </c:val>
          <c:smooth val="0"/>
          <c:extLst>
            <c:ext xmlns:c16="http://schemas.microsoft.com/office/drawing/2014/chart" uri="{C3380CC4-5D6E-409C-BE32-E72D297353CC}">
              <c16:uniqueId val="{00000005-5BE4-4DE3-BFA7-347DF0571C56}"/>
            </c:ext>
          </c:extLst>
        </c:ser>
        <c:ser>
          <c:idx val="6"/>
          <c:order val="6"/>
          <c:tx>
            <c:strRef>
              <c:f>'טבלת השוואה'!$P$17</c:f>
              <c:strCache>
                <c:ptCount val="1"/>
                <c:pt idx="0">
                  <c:v>עגלים 12</c:v>
                </c:pt>
              </c:strCache>
            </c:strRef>
          </c:tx>
          <c:marker>
            <c:symbol val="none"/>
          </c:marker>
          <c:val>
            <c:numRef>
              <c:f>'טבלת השוואה'!$P$18:$P$29</c:f>
            </c:numRef>
          </c:val>
          <c:smooth val="0"/>
          <c:extLst>
            <c:ext xmlns:c16="http://schemas.microsoft.com/office/drawing/2014/chart" uri="{C3380CC4-5D6E-409C-BE32-E72D297353CC}">
              <c16:uniqueId val="{00000006-5BE4-4DE3-BFA7-347DF0571C56}"/>
            </c:ext>
          </c:extLst>
        </c:ser>
        <c:ser>
          <c:idx val="7"/>
          <c:order val="7"/>
          <c:tx>
            <c:strRef>
              <c:f>'טבלת השוואה'!$Q$17</c:f>
              <c:strCache>
                <c:ptCount val="1"/>
                <c:pt idx="0">
                  <c:v>עגלים 13</c:v>
                </c:pt>
              </c:strCache>
            </c:strRef>
          </c:tx>
          <c:marker>
            <c:symbol val="none"/>
          </c:marker>
          <c:val>
            <c:numRef>
              <c:f>'טבלת השוואה'!$Q$18:$Q$29</c:f>
            </c:numRef>
          </c:val>
          <c:smooth val="0"/>
          <c:extLst>
            <c:ext xmlns:c16="http://schemas.microsoft.com/office/drawing/2014/chart" uri="{C3380CC4-5D6E-409C-BE32-E72D297353CC}">
              <c16:uniqueId val="{00000007-5BE4-4DE3-BFA7-347DF0571C56}"/>
            </c:ext>
          </c:extLst>
        </c:ser>
        <c:ser>
          <c:idx val="11"/>
          <c:order val="8"/>
          <c:tx>
            <c:strRef>
              <c:f>'טבלת השוואה'!$U$17</c:f>
              <c:strCache>
                <c:ptCount val="1"/>
                <c:pt idx="0">
                  <c:v>עגלים 17</c:v>
                </c:pt>
              </c:strCache>
            </c:strRef>
          </c:tx>
          <c:marker>
            <c:symbol val="none"/>
          </c:marker>
          <c:val>
            <c:numRef>
              <c:f>'טבלת השוואה'!$U$18:$U$29</c:f>
            </c:numRef>
          </c:val>
          <c:smooth val="0"/>
          <c:extLst>
            <c:ext xmlns:c16="http://schemas.microsoft.com/office/drawing/2014/chart" uri="{C3380CC4-5D6E-409C-BE32-E72D297353CC}">
              <c16:uniqueId val="{00000008-5BE4-4DE3-BFA7-347DF0571C56}"/>
            </c:ext>
          </c:extLst>
        </c:ser>
        <c:ser>
          <c:idx val="12"/>
          <c:order val="9"/>
          <c:tx>
            <c:strRef>
              <c:f>'טבלת השוואה'!$AB$17</c:f>
              <c:strCache>
                <c:ptCount val="1"/>
                <c:pt idx="0">
                  <c:v>עגלים 18</c:v>
                </c:pt>
              </c:strCache>
            </c:strRef>
          </c:tx>
          <c:marker>
            <c:symbol val="none"/>
          </c:marker>
          <c:val>
            <c:numRef>
              <c:f>'טבלת השוואה'!$AB$18:$AB$29</c:f>
              <c:numCache>
                <c:formatCode>_(* #,##0.00_);_(* \(#,##0.00\);_(* "-"??_);_(@_)</c:formatCode>
                <c:ptCount val="12"/>
                <c:pt idx="0">
                  <c:v>10.34</c:v>
                </c:pt>
                <c:pt idx="1">
                  <c:v>10.69</c:v>
                </c:pt>
                <c:pt idx="2">
                  <c:v>11</c:v>
                </c:pt>
                <c:pt idx="3">
                  <c:v>10.95</c:v>
                </c:pt>
                <c:pt idx="4">
                  <c:v>11</c:v>
                </c:pt>
                <c:pt idx="5">
                  <c:v>13.72</c:v>
                </c:pt>
                <c:pt idx="6">
                  <c:v>14.06</c:v>
                </c:pt>
                <c:pt idx="7">
                  <c:v>13.74</c:v>
                </c:pt>
                <c:pt idx="8">
                  <c:v>12.8</c:v>
                </c:pt>
                <c:pt idx="9">
                  <c:v>11.84</c:v>
                </c:pt>
                <c:pt idx="10">
                  <c:v>11.51</c:v>
                </c:pt>
                <c:pt idx="11">
                  <c:v>12.17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E4-4DE3-BFA7-347DF0571C56}"/>
            </c:ext>
          </c:extLst>
        </c:ser>
        <c:ser>
          <c:idx val="13"/>
          <c:order val="10"/>
          <c:tx>
            <c:strRef>
              <c:f>'טבלת השוואה'!$AC$17</c:f>
              <c:strCache>
                <c:ptCount val="1"/>
                <c:pt idx="0">
                  <c:v>2010</c:v>
                </c:pt>
              </c:strCache>
            </c:strRef>
          </c:tx>
          <c:marker>
            <c:symbol val="none"/>
          </c:marker>
          <c:val>
            <c:numRef>
              <c:f>'טבלת השוואה'!$AC$18:$AC$29</c:f>
            </c:numRef>
          </c:val>
          <c:smooth val="0"/>
          <c:extLst>
            <c:ext xmlns:c16="http://schemas.microsoft.com/office/drawing/2014/chart" uri="{C3380CC4-5D6E-409C-BE32-E72D297353CC}">
              <c16:uniqueId val="{0000000A-5BE4-4DE3-BFA7-347DF0571C56}"/>
            </c:ext>
          </c:extLst>
        </c:ser>
        <c:ser>
          <c:idx val="14"/>
          <c:order val="11"/>
          <c:tx>
            <c:strRef>
              <c:f>'טבלת השוואה'!$AD$17</c:f>
              <c:strCache>
                <c:ptCount val="1"/>
                <c:pt idx="0">
                  <c:v>2011</c:v>
                </c:pt>
              </c:strCache>
            </c:strRef>
          </c:tx>
          <c:marker>
            <c:symbol val="none"/>
          </c:marker>
          <c:val>
            <c:numRef>
              <c:f>'טבלת השוואה'!$AD$18:$AD$29</c:f>
            </c:numRef>
          </c:val>
          <c:smooth val="0"/>
          <c:extLst>
            <c:ext xmlns:c16="http://schemas.microsoft.com/office/drawing/2014/chart" uri="{C3380CC4-5D6E-409C-BE32-E72D297353CC}">
              <c16:uniqueId val="{0000000B-5BE4-4DE3-BFA7-347DF0571C56}"/>
            </c:ext>
          </c:extLst>
        </c:ser>
        <c:ser>
          <c:idx val="15"/>
          <c:order val="12"/>
          <c:tx>
            <c:strRef>
              <c:f>'טבלת השוואה'!$AE$17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val>
            <c:numRef>
              <c:f>'טבלת השוואה'!$AE$18:$AE$29</c:f>
            </c:numRef>
          </c:val>
          <c:smooth val="0"/>
          <c:extLst>
            <c:ext xmlns:c16="http://schemas.microsoft.com/office/drawing/2014/chart" uri="{C3380CC4-5D6E-409C-BE32-E72D297353CC}">
              <c16:uniqueId val="{0000000C-5BE4-4DE3-BFA7-347DF0571C56}"/>
            </c:ext>
          </c:extLst>
        </c:ser>
        <c:ser>
          <c:idx val="16"/>
          <c:order val="13"/>
          <c:tx>
            <c:strRef>
              <c:f>'טבלת השוואה'!$AF$17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val>
            <c:numRef>
              <c:f>'טבלת השוואה'!$AF$18:$AF$29</c:f>
            </c:numRef>
          </c:val>
          <c:smooth val="0"/>
          <c:extLst>
            <c:ext xmlns:c16="http://schemas.microsoft.com/office/drawing/2014/chart" uri="{C3380CC4-5D6E-409C-BE32-E72D297353CC}">
              <c16:uniqueId val="{0000000D-5BE4-4DE3-BFA7-347DF0571C56}"/>
            </c:ext>
          </c:extLst>
        </c:ser>
        <c:ser>
          <c:idx val="17"/>
          <c:order val="14"/>
          <c:tx>
            <c:strRef>
              <c:f>'טבלת השוואה'!$AG$17</c:f>
              <c:strCache>
                <c:ptCount val="1"/>
                <c:pt idx="0">
                  <c:v>עגלים 19</c:v>
                </c:pt>
              </c:strCache>
            </c:strRef>
          </c:tx>
          <c:marker>
            <c:symbol val="none"/>
          </c:marker>
          <c:val>
            <c:numRef>
              <c:f>'טבלת השוואה'!$AG$18:$AG$29</c:f>
              <c:numCache>
                <c:formatCode>_(* #,##0.0_);_(* \(#,##0.0\);_(* "-"??_);_(@_)</c:formatCode>
                <c:ptCount val="12"/>
                <c:pt idx="0">
                  <c:v>12.74</c:v>
                </c:pt>
                <c:pt idx="1">
                  <c:v>12.76</c:v>
                </c:pt>
                <c:pt idx="2">
                  <c:v>12.95</c:v>
                </c:pt>
                <c:pt idx="3">
                  <c:v>13.03</c:v>
                </c:pt>
                <c:pt idx="4">
                  <c:v>13.48</c:v>
                </c:pt>
                <c:pt idx="5">
                  <c:v>13.56</c:v>
                </c:pt>
                <c:pt idx="6">
                  <c:v>12.67</c:v>
                </c:pt>
                <c:pt idx="7">
                  <c:v>11.94</c:v>
                </c:pt>
                <c:pt idx="8">
                  <c:v>11</c:v>
                </c:pt>
                <c:pt idx="9">
                  <c:v>11.21</c:v>
                </c:pt>
                <c:pt idx="10">
                  <c:v>10.73</c:v>
                </c:pt>
                <c:pt idx="11">
                  <c:v>11.42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BE4-4DE3-BFA7-347DF0571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29696"/>
        <c:axId val="117631232"/>
      </c:lineChart>
      <c:catAx>
        <c:axId val="117629696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17631232"/>
        <c:crosses val="autoZero"/>
        <c:auto val="0"/>
        <c:lblAlgn val="ctr"/>
        <c:lblOffset val="100"/>
        <c:noMultiLvlLbl val="0"/>
      </c:catAx>
      <c:valAx>
        <c:axId val="117631232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\₪\ #,##0.0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2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336666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17629696"/>
        <c:crosses val="autoZero"/>
        <c:crossBetween val="between"/>
        <c:majorUnit val="1"/>
      </c:valAx>
      <c:spPr>
        <a:gradFill rotWithShape="0">
          <a:gsLst>
            <a:gs pos="0">
              <a:srgbClr val="FFFFC0"/>
            </a:gs>
            <a:gs pos="100000">
              <a:srgbClr val="FFFFC0">
                <a:gamma/>
                <a:tint val="3922"/>
                <a:invGamma/>
              </a:srgbClr>
            </a:gs>
          </a:gsLst>
          <a:lin ang="2700000" scaled="1"/>
        </a:gradFill>
        <a:ln w="12700">
          <a:solidFill>
            <a:srgbClr val="80808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6192296707200472"/>
          <c:y val="0.87621394622969462"/>
          <c:w val="0.38077032927995275"/>
          <c:h val="0.111529507423359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5" b="0" i="0" u="none" strike="noStrike" kern="1200" baseline="0">
              <a:solidFill>
                <a:srgbClr val="424242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424242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>
      <c:oddHeader>&amp;A</c:oddHeader>
      <c:oddFooter>Page &amp;P</c:oddFooter>
    </c:headerFooter>
    <c:pageMargins b="0.39370078740157488" l="0.35433070866141736" r="0.74803149606299768" t="0.98425196850393659" header="0.51181102362204722" footer="0.11811023622047249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he-IL" sz="1600" baseline="0">
                <a:solidFill>
                  <a:sysClr val="windowText" lastClr="000000"/>
                </a:solidFill>
              </a:rPr>
              <a:t>גרף מחירים 2020 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0001166520851558E-2"/>
          <c:y val="0.14401920191771336"/>
          <c:w val="0.93999883347914848"/>
          <c:h val="0.6841131501134175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'טבלת השוואה'!$T$17</c:f>
              <c:strCache>
                <c:ptCount val="1"/>
                <c:pt idx="0">
                  <c:v>עגלים 16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'טבלת השוואה'!$T$18:$T$29</c:f>
            </c:numRef>
          </c:val>
          <c:extLst>
            <c:ext xmlns:c16="http://schemas.microsoft.com/office/drawing/2014/chart" uri="{C3380CC4-5D6E-409C-BE32-E72D297353CC}">
              <c16:uniqueId val="{00000000-65FB-4179-A6CD-AE1CD311659F}"/>
            </c:ext>
          </c:extLst>
        </c:ser>
        <c:ser>
          <c:idx val="0"/>
          <c:order val="0"/>
          <c:tx>
            <c:strRef>
              <c:f>'טבלת השוואה'!$R$17</c:f>
              <c:strCache>
                <c:ptCount val="1"/>
                <c:pt idx="0">
                  <c:v>פרות 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'טבלת השוואה'!$R$18:$R$29</c:f>
              <c:numCache>
                <c:formatCode>_(* #,##0.00_);_(* \(#,##0.00\);_(* "-"??_);_(@_)</c:formatCode>
                <c:ptCount val="12"/>
                <c:pt idx="0" formatCode="_(* #,##0.0_);_(* \(#,##0.0\);_(* &quot;-&quot;??_);_(@_)">
                  <c:v>7.01</c:v>
                </c:pt>
                <c:pt idx="1">
                  <c:v>6.94</c:v>
                </c:pt>
                <c:pt idx="2">
                  <c:v>7.54</c:v>
                </c:pt>
                <c:pt idx="3">
                  <c:v>7.52</c:v>
                </c:pt>
                <c:pt idx="4">
                  <c:v>7.98</c:v>
                </c:pt>
                <c:pt idx="5">
                  <c:v>8.15</c:v>
                </c:pt>
                <c:pt idx="6">
                  <c:v>8.18</c:v>
                </c:pt>
                <c:pt idx="7">
                  <c:v>7.78</c:v>
                </c:pt>
                <c:pt idx="8">
                  <c:v>7.36</c:v>
                </c:pt>
                <c:pt idx="9">
                  <c:v>7.09</c:v>
                </c:pt>
                <c:pt idx="10">
                  <c:v>7.63</c:v>
                </c:pt>
                <c:pt idx="11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FB-4179-A6CD-AE1CD311659F}"/>
            </c:ext>
          </c:extLst>
        </c:ser>
        <c:ser>
          <c:idx val="1"/>
          <c:order val="1"/>
          <c:tx>
            <c:strRef>
              <c:f>'טבלת השוואה'!$S$17</c:f>
              <c:strCache>
                <c:ptCount val="1"/>
                <c:pt idx="0">
                  <c:v>עגלים 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'טבלת השוואה'!$S$18:$S$29</c:f>
            </c:numRef>
          </c:val>
          <c:extLst>
            <c:ext xmlns:c16="http://schemas.microsoft.com/office/drawing/2014/chart" uri="{C3380CC4-5D6E-409C-BE32-E72D297353CC}">
              <c16:uniqueId val="{00000004-65FB-4179-A6CD-AE1CD311659F}"/>
            </c:ext>
          </c:extLst>
        </c:ser>
        <c:ser>
          <c:idx val="4"/>
          <c:order val="4"/>
          <c:tx>
            <c:strRef>
              <c:f>'טבלת השוואה'!$V$17</c:f>
              <c:strCache>
                <c:ptCount val="1"/>
                <c:pt idx="0">
                  <c:v>פרות 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'טבלת השוואה'!$V$18:$V$29</c:f>
              <c:numCache>
                <c:formatCode>_(* #,##0.00_);_(* \(#,##0.00\);_(* "-"??_);_(@_)</c:formatCode>
                <c:ptCount val="12"/>
                <c:pt idx="0" formatCode="_(* #,##0.0_);_(* \(#,##0.0\);_(* &quot;-&quot;??_);_(@_)">
                  <c:v>7.66</c:v>
                </c:pt>
                <c:pt idx="1">
                  <c:v>7.88</c:v>
                </c:pt>
                <c:pt idx="2">
                  <c:v>8.77</c:v>
                </c:pt>
                <c:pt idx="3">
                  <c:v>9.3800000000000008</c:v>
                </c:pt>
                <c:pt idx="4">
                  <c:v>9.32</c:v>
                </c:pt>
                <c:pt idx="5">
                  <c:v>9.56</c:v>
                </c:pt>
                <c:pt idx="6">
                  <c:v>9.33</c:v>
                </c:pt>
                <c:pt idx="7">
                  <c:v>9.35</c:v>
                </c:pt>
                <c:pt idx="8">
                  <c:v>9.2100000000000009</c:v>
                </c:pt>
                <c:pt idx="9">
                  <c:v>9.2100000000000009</c:v>
                </c:pt>
                <c:pt idx="10">
                  <c:v>8.5500000000000007</c:v>
                </c:pt>
                <c:pt idx="11">
                  <c:v>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FB-4179-A6CD-AE1CD311659F}"/>
            </c:ext>
          </c:extLst>
        </c:ser>
        <c:ser>
          <c:idx val="3"/>
          <c:order val="3"/>
          <c:tx>
            <c:strRef>
              <c:f>'טבלת השוואה'!$U$17</c:f>
              <c:strCache>
                <c:ptCount val="1"/>
                <c:pt idx="0">
                  <c:v>עגלים 17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'טבלת השוואה'!$U$18:$U$29</c:f>
            </c:numRef>
          </c:val>
          <c:extLst>
            <c:ext xmlns:c16="http://schemas.microsoft.com/office/drawing/2014/chart" uri="{C3380CC4-5D6E-409C-BE32-E72D297353CC}">
              <c16:uniqueId val="{00000006-65FB-4179-A6CD-AE1CD311659F}"/>
            </c:ext>
          </c:extLst>
        </c:ser>
        <c:ser>
          <c:idx val="5"/>
          <c:order val="5"/>
          <c:tx>
            <c:strRef>
              <c:f>'טבלת השוואה'!$W$17</c:f>
              <c:strCache>
                <c:ptCount val="1"/>
                <c:pt idx="0">
                  <c:v>פרות 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'טבלת השוואה'!$W$18:$W$29</c:f>
              <c:numCache>
                <c:formatCode>_(* #,##0.00_);_(* \(#,##0.00\);_(* "-"??_);_(@_)</c:formatCode>
                <c:ptCount val="12"/>
                <c:pt idx="0" formatCode="_(* #,##0.0_);_(* \(#,##0.0\);_(* &quot;-&quot;??_);_(@_)">
                  <c:v>8.19</c:v>
                </c:pt>
                <c:pt idx="1">
                  <c:v>8.1199999999999992</c:v>
                </c:pt>
                <c:pt idx="2">
                  <c:v>8.61</c:v>
                </c:pt>
                <c:pt idx="3">
                  <c:v>8.85</c:v>
                </c:pt>
                <c:pt idx="4">
                  <c:v>9.26</c:v>
                </c:pt>
                <c:pt idx="5">
                  <c:v>9.4</c:v>
                </c:pt>
                <c:pt idx="6">
                  <c:v>9.5500000000000007</c:v>
                </c:pt>
                <c:pt idx="7">
                  <c:v>9.17</c:v>
                </c:pt>
                <c:pt idx="8">
                  <c:v>8.7799999999999994</c:v>
                </c:pt>
                <c:pt idx="9">
                  <c:v>8.34</c:v>
                </c:pt>
                <c:pt idx="10">
                  <c:v>8.06</c:v>
                </c:pt>
                <c:pt idx="11">
                  <c:v>8.02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5FB-4179-A6CD-AE1CD3116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128960"/>
        <c:axId val="115138944"/>
      </c:barChart>
      <c:lineChart>
        <c:grouping val="standard"/>
        <c:varyColors val="0"/>
        <c:ser>
          <c:idx val="6"/>
          <c:order val="6"/>
          <c:tx>
            <c:strRef>
              <c:f>'טבלת השוואה'!$AJ$17</c:f>
              <c:strCache>
                <c:ptCount val="1"/>
                <c:pt idx="0">
                  <c:v>עגלים 20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'טבלת השוואה'!$AJ$18:$AJ$29</c:f>
              <c:numCache>
                <c:formatCode>_(* #,##0_);_(* \(#,##0\);_(* "-"??_);_(@_)</c:formatCode>
                <c:ptCount val="12"/>
                <c:pt idx="0">
                  <c:v>11.13</c:v>
                </c:pt>
                <c:pt idx="1">
                  <c:v>10.6</c:v>
                </c:pt>
                <c:pt idx="2">
                  <c:v>11.84</c:v>
                </c:pt>
                <c:pt idx="3">
                  <c:v>12.19</c:v>
                </c:pt>
                <c:pt idx="4">
                  <c:v>12</c:v>
                </c:pt>
                <c:pt idx="5">
                  <c:v>12.12</c:v>
                </c:pt>
                <c:pt idx="6">
                  <c:v>11.67</c:v>
                </c:pt>
                <c:pt idx="7">
                  <c:v>11.57</c:v>
                </c:pt>
                <c:pt idx="8" formatCode="_(* #,##0.00_);_(* \(#,##0.00\);_(* &quot;-&quot;??_);_(@_)">
                  <c:v>10.78</c:v>
                </c:pt>
                <c:pt idx="9">
                  <c:v>11.23</c:v>
                </c:pt>
                <c:pt idx="10">
                  <c:v>12</c:v>
                </c:pt>
                <c:pt idx="11">
                  <c:v>11.87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B9FE-4C52-A088-F98C5A94530B}"/>
            </c:ext>
          </c:extLst>
        </c:ser>
        <c:ser>
          <c:idx val="7"/>
          <c:order val="7"/>
          <c:tx>
            <c:strRef>
              <c:f>'טבלת השוואה'!$AK$17</c:f>
              <c:strCache>
                <c:ptCount val="1"/>
                <c:pt idx="0">
                  <c:v>עגלים 21</c:v>
                </c:pt>
              </c:strCache>
            </c:strRef>
          </c:tx>
          <c:spPr>
            <a:ln w="28575" cap="rnd" cmpd="sng" algn="ctr">
              <a:solidFill>
                <a:schemeClr val="accent2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'טבלת השוואה'!$AK$18:$AK$29</c:f>
              <c:numCache>
                <c:formatCode>_(* #,##0_);_(* \(#,##0\);_(* "-"??_);_(@_)</c:formatCode>
                <c:ptCount val="12"/>
                <c:pt idx="0">
                  <c:v>12.5</c:v>
                </c:pt>
                <c:pt idx="1">
                  <c:v>11.73</c:v>
                </c:pt>
                <c:pt idx="2">
                  <c:v>12.25</c:v>
                </c:pt>
                <c:pt idx="3">
                  <c:v>12.66</c:v>
                </c:pt>
                <c:pt idx="4">
                  <c:v>12</c:v>
                </c:pt>
                <c:pt idx="5">
                  <c:v>13.23</c:v>
                </c:pt>
                <c:pt idx="6">
                  <c:v>13</c:v>
                </c:pt>
                <c:pt idx="7">
                  <c:v>13.05</c:v>
                </c:pt>
                <c:pt idx="8" formatCode="_(* #,##0.00_);_(* \(#,##0.00\);_(* &quot;-&quot;??_);_(@_)">
                  <c:v>12.25</c:v>
                </c:pt>
                <c:pt idx="9">
                  <c:v>12.18</c:v>
                </c:pt>
                <c:pt idx="10">
                  <c:v>11.33</c:v>
                </c:pt>
                <c:pt idx="11">
                  <c:v>11.29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B9FE-4C52-A088-F98C5A94530B}"/>
            </c:ext>
          </c:extLst>
        </c:ser>
        <c:ser>
          <c:idx val="8"/>
          <c:order val="8"/>
          <c:tx>
            <c:strRef>
              <c:f>'טבלת השוואה'!$AL$17</c:f>
              <c:strCache>
                <c:ptCount val="1"/>
                <c:pt idx="0">
                  <c:v>עגלים 22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'טבלת השוואה'!$AL$18:$AL$29</c:f>
              <c:numCache>
                <c:formatCode>_(* #,##0.0_);_(* \(#,##0.0\);_(* "-"??_);_(@_)</c:formatCode>
                <c:ptCount val="12"/>
                <c:pt idx="0">
                  <c:v>11.64</c:v>
                </c:pt>
                <c:pt idx="1">
                  <c:v>11</c:v>
                </c:pt>
                <c:pt idx="2" formatCode="_(* #,##0_);_(* \(#,##0\);_(* &quot;-&quot;??_);_(@_)">
                  <c:v>12.68</c:v>
                </c:pt>
                <c:pt idx="3" formatCode="_(* #,##0_);_(* \(#,##0\);_(* &quot;-&quot;??_);_(@_)">
                  <c:v>12.96</c:v>
                </c:pt>
                <c:pt idx="4" formatCode="_(* #,##0_);_(* \(#,##0\);_(* &quot;-&quot;??_);_(@_)">
                  <c:v>13.13</c:v>
                </c:pt>
                <c:pt idx="5" formatCode="_(* #,##0_);_(* \(#,##0\);_(* &quot;-&quot;??_);_(@_)">
                  <c:v>13.3</c:v>
                </c:pt>
                <c:pt idx="6" formatCode="_(* #,##0_);_(* \(#,##0\);_(* &quot;-&quot;??_);_(@_)">
                  <c:v>13</c:v>
                </c:pt>
                <c:pt idx="7" formatCode="_(* #,##0_);_(* \(#,##0\);_(* &quot;-&quot;??_);_(@_)">
                  <c:v>13.05</c:v>
                </c:pt>
                <c:pt idx="8" formatCode="_(* #,##0.00_);_(* \(#,##0.00\);_(* &quot;-&quot;??_);_(@_)">
                  <c:v>12.4</c:v>
                </c:pt>
                <c:pt idx="9" formatCode="_(* #,##0_);_(* \(#,##0\);_(* &quot;-&quot;??_);_(@_)">
                  <c:v>12.46</c:v>
                </c:pt>
                <c:pt idx="10" formatCode="_(* #,##0_);_(* \(#,##0\);_(* &quot;-&quot;??_);_(@_)">
                  <c:v>12.43</c:v>
                </c:pt>
                <c:pt idx="11" formatCode="_(* #,##0_);_(* \(#,##0\);_(* &quot;-&quot;??_);_(@_)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B9FE-4C52-A088-F98C5A945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28960"/>
        <c:axId val="115138944"/>
      </c:lineChart>
      <c:catAx>
        <c:axId val="115128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accent4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e-IL" sz="1400" b="1" baseline="0">
                    <a:solidFill>
                      <a:schemeClr val="accent4"/>
                    </a:solidFill>
                  </a:rPr>
                  <a:t>פרות בעמודות  עגלים בקווים</a:t>
                </a:r>
                <a:endParaRPr lang="en-US" sz="1400" b="1" baseline="0">
                  <a:solidFill>
                    <a:schemeClr val="accent4"/>
                  </a:solidFill>
                </a:endParaRPr>
              </a:p>
            </c:rich>
          </c:tx>
          <c:layout>
            <c:manualLayout>
              <c:xMode val="edge"/>
              <c:yMode val="edge"/>
              <c:x val="0.12391379672998118"/>
              <c:y val="0.892501410867994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accent4"/>
                  </a:solidFill>
                  <a:latin typeface="Arial"/>
                  <a:ea typeface="Arial"/>
                  <a:cs typeface="Arial"/>
                </a:defRPr>
              </a:pPr>
              <a:endParaRPr lang="he-IL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15138944"/>
        <c:crosses val="autoZero"/>
        <c:auto val="0"/>
        <c:lblAlgn val="ctr"/>
        <c:lblOffset val="100"/>
        <c:noMultiLvlLbl val="0"/>
      </c:catAx>
      <c:valAx>
        <c:axId val="115138944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\₪\ #,##0.0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2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336666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15128960"/>
        <c:crosses val="autoZero"/>
        <c:crossBetween val="between"/>
        <c:majorUnit val="1"/>
      </c:valAx>
      <c:spPr>
        <a:gradFill rotWithShape="0">
          <a:gsLst>
            <a:gs pos="0">
              <a:srgbClr val="FFFFC0"/>
            </a:gs>
            <a:gs pos="100000">
              <a:srgbClr val="FFFFC0">
                <a:gamma/>
                <a:tint val="3922"/>
                <a:invGamma/>
              </a:srgbClr>
            </a:gs>
          </a:gsLst>
          <a:lin ang="2700000" scaled="1"/>
        </a:gradFill>
        <a:ln w="12700">
          <a:solidFill>
            <a:srgbClr val="80808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3922916893594805"/>
          <c:y val="0.89684080882536443"/>
          <c:w val="0.57332541119378599"/>
          <c:h val="3.35420850004294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5" b="0" i="0" u="none" strike="noStrike" kern="1200" baseline="0">
              <a:solidFill>
                <a:srgbClr val="424242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 w="3175" cap="flat" cmpd="sng" algn="ctr">
      <a:noFill/>
      <a:prstDash val="solid"/>
      <a:round/>
    </a:ln>
    <a:effectLst/>
  </c:spPr>
  <c:txPr>
    <a:bodyPr anchor="t" anchorCtr="0"/>
    <a:lstStyle/>
    <a:p>
      <a:pPr>
        <a:defRPr sz="900" b="0" i="0" u="none" strike="noStrike" baseline="0">
          <a:solidFill>
            <a:srgbClr val="424242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>
      <c:oddHeader>&amp;A</c:oddHeader>
      <c:oddFooter>Page &amp;P</c:oddFooter>
    </c:headerFooter>
    <c:pageMargins b="0.39370078740157488" l="0.35433070866141736" r="0.74803149606299768" t="0.98425196850393659" header="0.51181102362204722" footer="0.11811023622047249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he-IL"/>
              <a:t>כמויות</a:t>
            </a:r>
            <a:r>
              <a:rPr lang="he-IL" baseline="0"/>
              <a:t> יציאות 20-22</a:t>
            </a:r>
            <a:endParaRPr lang="en-US"/>
          </a:p>
        </c:rich>
      </c:tx>
      <c:layout>
        <c:manualLayout>
          <c:xMode val="edge"/>
          <c:yMode val="edge"/>
          <c:x val="0.48895413495086615"/>
          <c:y val="3.4139412484234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he-IL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1133525456292025E-2"/>
          <c:y val="0.16309163755011144"/>
          <c:w val="0.90034748538277098"/>
          <c:h val="0.7062933574828004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[3]גיליון1!$B$5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[3]גיליון1!$C$4:$N$4</c:f>
              <c:strCache>
                <c:ptCount val="12"/>
                <c:pt idx="0">
                  <c:v>ינואר</c:v>
                </c:pt>
                <c:pt idx="1">
                  <c:v>בפראר</c:v>
                </c:pt>
                <c:pt idx="2">
                  <c:v>מרץ</c:v>
                </c:pt>
                <c:pt idx="3">
                  <c:v>אפריל</c:v>
                </c:pt>
                <c:pt idx="4">
                  <c:v>מאי</c:v>
                </c:pt>
                <c:pt idx="5">
                  <c:v>יוני</c:v>
                </c:pt>
                <c:pt idx="6">
                  <c:v>יולי</c:v>
                </c:pt>
                <c:pt idx="7">
                  <c:v>אוגוסט</c:v>
                </c:pt>
                <c:pt idx="8">
                  <c:v>ספטמבר</c:v>
                </c:pt>
                <c:pt idx="9">
                  <c:v>אוקטובר</c:v>
                </c:pt>
                <c:pt idx="10">
                  <c:v>נובמבר</c:v>
                </c:pt>
                <c:pt idx="11">
                  <c:v>דצמבר</c:v>
                </c:pt>
              </c:strCache>
            </c:strRef>
          </c:cat>
          <c:val>
            <c:numRef>
              <c:f>[3]גיליון1!$C$5:$N$5</c:f>
              <c:numCache>
                <c:formatCode>General</c:formatCode>
                <c:ptCount val="12"/>
                <c:pt idx="0">
                  <c:v>1056</c:v>
                </c:pt>
                <c:pt idx="1">
                  <c:v>918</c:v>
                </c:pt>
                <c:pt idx="2">
                  <c:v>1126</c:v>
                </c:pt>
                <c:pt idx="3">
                  <c:v>382</c:v>
                </c:pt>
                <c:pt idx="4">
                  <c:v>642</c:v>
                </c:pt>
                <c:pt idx="5">
                  <c:v>681</c:v>
                </c:pt>
                <c:pt idx="6">
                  <c:v>551</c:v>
                </c:pt>
                <c:pt idx="7">
                  <c:v>730</c:v>
                </c:pt>
                <c:pt idx="8">
                  <c:v>763</c:v>
                </c:pt>
                <c:pt idx="9">
                  <c:v>900</c:v>
                </c:pt>
                <c:pt idx="10">
                  <c:v>826</c:v>
                </c:pt>
                <c:pt idx="11">
                  <c:v>1148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FAB-445F-B0E8-86A25061A754}"/>
            </c:ext>
          </c:extLst>
        </c:ser>
        <c:ser>
          <c:idx val="1"/>
          <c:order val="1"/>
          <c:tx>
            <c:strRef>
              <c:f>[3]גיליון1!$B$6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[3]גיליון1!$C$4:$N$4</c:f>
              <c:strCache>
                <c:ptCount val="12"/>
                <c:pt idx="0">
                  <c:v>ינואר</c:v>
                </c:pt>
                <c:pt idx="1">
                  <c:v>בפראר</c:v>
                </c:pt>
                <c:pt idx="2">
                  <c:v>מרץ</c:v>
                </c:pt>
                <c:pt idx="3">
                  <c:v>אפריל</c:v>
                </c:pt>
                <c:pt idx="4">
                  <c:v>מאי</c:v>
                </c:pt>
                <c:pt idx="5">
                  <c:v>יוני</c:v>
                </c:pt>
                <c:pt idx="6">
                  <c:v>יולי</c:v>
                </c:pt>
                <c:pt idx="7">
                  <c:v>אוגוסט</c:v>
                </c:pt>
                <c:pt idx="8">
                  <c:v>ספטמבר</c:v>
                </c:pt>
                <c:pt idx="9">
                  <c:v>אוקטובר</c:v>
                </c:pt>
                <c:pt idx="10">
                  <c:v>נובמבר</c:v>
                </c:pt>
                <c:pt idx="11">
                  <c:v>דצמבר</c:v>
                </c:pt>
              </c:strCache>
            </c:strRef>
          </c:cat>
          <c:val>
            <c:numRef>
              <c:f>[3]גיליון1!$C$6:$N$6</c:f>
              <c:numCache>
                <c:formatCode>General</c:formatCode>
                <c:ptCount val="12"/>
                <c:pt idx="0">
                  <c:v>836</c:v>
                </c:pt>
                <c:pt idx="1">
                  <c:v>749</c:v>
                </c:pt>
                <c:pt idx="2">
                  <c:v>987</c:v>
                </c:pt>
                <c:pt idx="3">
                  <c:v>638</c:v>
                </c:pt>
                <c:pt idx="4">
                  <c:v>687</c:v>
                </c:pt>
                <c:pt idx="5">
                  <c:v>691</c:v>
                </c:pt>
                <c:pt idx="6">
                  <c:v>571</c:v>
                </c:pt>
                <c:pt idx="7">
                  <c:v>1000</c:v>
                </c:pt>
                <c:pt idx="8">
                  <c:v>545</c:v>
                </c:pt>
                <c:pt idx="9">
                  <c:v>884</c:v>
                </c:pt>
                <c:pt idx="10">
                  <c:v>1058</c:v>
                </c:pt>
                <c:pt idx="11">
                  <c:v>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FAB-445F-B0E8-86A25061A754}"/>
            </c:ext>
          </c:extLst>
        </c:ser>
        <c:ser>
          <c:idx val="2"/>
          <c:order val="2"/>
          <c:tx>
            <c:strRef>
              <c:f>[3]גיליון1!$B$7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[3]גיליון1!$C$4:$N$4</c:f>
              <c:strCache>
                <c:ptCount val="12"/>
                <c:pt idx="0">
                  <c:v>ינואר</c:v>
                </c:pt>
                <c:pt idx="1">
                  <c:v>בפראר</c:v>
                </c:pt>
                <c:pt idx="2">
                  <c:v>מרץ</c:v>
                </c:pt>
                <c:pt idx="3">
                  <c:v>אפריל</c:v>
                </c:pt>
                <c:pt idx="4">
                  <c:v>מאי</c:v>
                </c:pt>
                <c:pt idx="5">
                  <c:v>יוני</c:v>
                </c:pt>
                <c:pt idx="6">
                  <c:v>יולי</c:v>
                </c:pt>
                <c:pt idx="7">
                  <c:v>אוגוסט</c:v>
                </c:pt>
                <c:pt idx="8">
                  <c:v>ספטמבר</c:v>
                </c:pt>
                <c:pt idx="9">
                  <c:v>אוקטובר</c:v>
                </c:pt>
                <c:pt idx="10">
                  <c:v>נובמבר</c:v>
                </c:pt>
                <c:pt idx="11">
                  <c:v>דצמבר</c:v>
                </c:pt>
              </c:strCache>
            </c:strRef>
          </c:cat>
          <c:val>
            <c:numRef>
              <c:f>[3]גיליון1!$C$7:$N$7</c:f>
              <c:numCache>
                <c:formatCode>General</c:formatCode>
                <c:ptCount val="12"/>
                <c:pt idx="0">
                  <c:v>788</c:v>
                </c:pt>
                <c:pt idx="1">
                  <c:v>865</c:v>
                </c:pt>
                <c:pt idx="2">
                  <c:v>1101</c:v>
                </c:pt>
                <c:pt idx="3">
                  <c:v>551</c:v>
                </c:pt>
                <c:pt idx="4">
                  <c:v>952</c:v>
                </c:pt>
                <c:pt idx="5">
                  <c:v>529</c:v>
                </c:pt>
                <c:pt idx="6">
                  <c:v>720</c:v>
                </c:pt>
                <c:pt idx="7">
                  <c:v>978</c:v>
                </c:pt>
                <c:pt idx="8">
                  <c:v>770</c:v>
                </c:pt>
                <c:pt idx="9">
                  <c:v>1054</c:v>
                </c:pt>
                <c:pt idx="10">
                  <c:v>1387</c:v>
                </c:pt>
                <c:pt idx="11">
                  <c:v>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FAB-445F-B0E8-86A25061A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4882176"/>
        <c:axId val="384882832"/>
        <c:axId val="0"/>
      </c:bar3DChart>
      <c:catAx>
        <c:axId val="38488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84882832"/>
        <c:crosses val="autoZero"/>
        <c:auto val="1"/>
        <c:lblAlgn val="ctr"/>
        <c:lblOffset val="100"/>
        <c:noMultiLvlLbl val="0"/>
      </c:catAx>
      <c:valAx>
        <c:axId val="38488283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84882176"/>
        <c:crosses val="max"/>
        <c:crossBetween val="between"/>
      </c:valAx>
      <c:spPr>
        <a:pattFill prst="pct10">
          <a:fgClr>
            <a:schemeClr val="accent1"/>
          </a:fgClr>
          <a:bgClr>
            <a:schemeClr val="bg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solidFill>
            <a:schemeClr val="bg2">
              <a:lumMod val="1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tx2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23813</xdr:rowOff>
    </xdr:from>
    <xdr:to>
      <xdr:col>9</xdr:col>
      <xdr:colOff>555624</xdr:colOff>
      <xdr:row>28</xdr:row>
      <xdr:rowOff>7938</xdr:rowOff>
    </xdr:to>
    <xdr:graphicFrame macro="">
      <xdr:nvGraphicFramePr>
        <xdr:cNvPr id="20" name="Chart 1">
          <a:extLst>
            <a:ext uri="{FF2B5EF4-FFF2-40B4-BE49-F238E27FC236}">
              <a16:creationId xmlns:a16="http://schemas.microsoft.com/office/drawing/2014/main" id="{A6E56486-8AE8-4ADC-BF9A-A8B000BECC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39687</xdr:colOff>
      <xdr:row>28</xdr:row>
      <xdr:rowOff>23813</xdr:rowOff>
    </xdr:from>
    <xdr:to>
      <xdr:col>9</xdr:col>
      <xdr:colOff>587374</xdr:colOff>
      <xdr:row>60</xdr:row>
      <xdr:rowOff>142875</xdr:rowOff>
    </xdr:to>
    <xdr:graphicFrame macro="">
      <xdr:nvGraphicFramePr>
        <xdr:cNvPr id="5" name="תרשים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0</xdr:rowOff>
    </xdr:from>
    <xdr:to>
      <xdr:col>9</xdr:col>
      <xdr:colOff>592667</xdr:colOff>
      <xdr:row>24</xdr:row>
      <xdr:rowOff>152278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5276B6C0-F18A-425F-A801-390170457C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95250</xdr:rowOff>
    </xdr:from>
    <xdr:to>
      <xdr:col>9</xdr:col>
      <xdr:colOff>603250</xdr:colOff>
      <xdr:row>54</xdr:row>
      <xdr:rowOff>137056</xdr:rowOff>
    </xdr:to>
    <xdr:graphicFrame macro="">
      <xdr:nvGraphicFramePr>
        <xdr:cNvPr id="5" name="תרשים 4">
          <a:extLst>
            <a:ext uri="{FF2B5EF4-FFF2-40B4-BE49-F238E27FC236}">
              <a16:creationId xmlns:a16="http://schemas.microsoft.com/office/drawing/2014/main" id="{23C1375E-4ACD-4086-9C55-4EBD25BC4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14654</xdr:colOff>
      <xdr:row>0</xdr:row>
      <xdr:rowOff>17584</xdr:rowOff>
    </xdr:from>
    <xdr:to>
      <xdr:col>9</xdr:col>
      <xdr:colOff>374650</xdr:colOff>
      <xdr:row>28</xdr:row>
      <xdr:rowOff>133349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A6E56486-8AE8-4ADC-BF9A-A8B000BECC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107950</xdr:colOff>
      <xdr:row>32</xdr:row>
      <xdr:rowOff>158750</xdr:rowOff>
    </xdr:from>
    <xdr:to>
      <xdr:col>14</xdr:col>
      <xdr:colOff>514350</xdr:colOff>
      <xdr:row>57</xdr:row>
      <xdr:rowOff>54218</xdr:rowOff>
    </xdr:to>
    <xdr:graphicFrame macro="">
      <xdr:nvGraphicFramePr>
        <xdr:cNvPr id="17" name="תרשים 1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6350</xdr:colOff>
      <xdr:row>29</xdr:row>
      <xdr:rowOff>50800</xdr:rowOff>
    </xdr:from>
    <xdr:to>
      <xdr:col>9</xdr:col>
      <xdr:colOff>400050</xdr:colOff>
      <xdr:row>62</xdr:row>
      <xdr:rowOff>107949</xdr:rowOff>
    </xdr:to>
    <xdr:graphicFrame macro="">
      <xdr:nvGraphicFramePr>
        <xdr:cNvPr id="5" name="תרשים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95250</xdr:rowOff>
    </xdr:from>
    <xdr:to>
      <xdr:col>8</xdr:col>
      <xdr:colOff>542925</xdr:colOff>
      <xdr:row>19</xdr:row>
      <xdr:rowOff>85725</xdr:rowOff>
    </xdr:to>
    <xdr:graphicFrame macro="">
      <xdr:nvGraphicFramePr>
        <xdr:cNvPr id="4466" name="Chart 2">
          <a:extLst>
            <a:ext uri="{FF2B5EF4-FFF2-40B4-BE49-F238E27FC236}">
              <a16:creationId xmlns:a16="http://schemas.microsoft.com/office/drawing/2014/main" id="{00000000-0008-0000-0800-0000721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42</xdr:row>
      <xdr:rowOff>95250</xdr:rowOff>
    </xdr:from>
    <xdr:to>
      <xdr:col>8</xdr:col>
      <xdr:colOff>600075</xdr:colOff>
      <xdr:row>60</xdr:row>
      <xdr:rowOff>142875</xdr:rowOff>
    </xdr:to>
    <xdr:graphicFrame macro="">
      <xdr:nvGraphicFramePr>
        <xdr:cNvPr id="4467" name="Chart 2">
          <a:extLst>
            <a:ext uri="{FF2B5EF4-FFF2-40B4-BE49-F238E27FC236}">
              <a16:creationId xmlns:a16="http://schemas.microsoft.com/office/drawing/2014/main" id="{00000000-0008-0000-0800-0000731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142876</xdr:colOff>
      <xdr:row>20</xdr:row>
      <xdr:rowOff>76200</xdr:rowOff>
    </xdr:from>
    <xdr:to>
      <xdr:col>8</xdr:col>
      <xdr:colOff>514351</xdr:colOff>
      <xdr:row>40</xdr:row>
      <xdr:rowOff>95250</xdr:rowOff>
    </xdr:to>
    <xdr:graphicFrame macro="">
      <xdr:nvGraphicFramePr>
        <xdr:cNvPr id="4468" name="Chart 2">
          <a:extLst>
            <a:ext uri="{FF2B5EF4-FFF2-40B4-BE49-F238E27FC236}">
              <a16:creationId xmlns:a16="http://schemas.microsoft.com/office/drawing/2014/main" id="{00000000-0008-0000-0800-0000741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61</xdr:row>
      <xdr:rowOff>114300</xdr:rowOff>
    </xdr:from>
    <xdr:to>
      <xdr:col>8</xdr:col>
      <xdr:colOff>600075</xdr:colOff>
      <xdr:row>80</xdr:row>
      <xdr:rowOff>114300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150812</xdr:colOff>
      <xdr:row>0</xdr:row>
      <xdr:rowOff>0</xdr:rowOff>
    </xdr:from>
    <xdr:to>
      <xdr:col>12</xdr:col>
      <xdr:colOff>595311</xdr:colOff>
      <xdr:row>28</xdr:row>
      <xdr:rowOff>158749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E56486-8AE8-4ADC-BF9A-A8B000BECC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79375</xdr:rowOff>
    </xdr:from>
    <xdr:to>
      <xdr:col>13</xdr:col>
      <xdr:colOff>31749</xdr:colOff>
      <xdr:row>56</xdr:row>
      <xdr:rowOff>128587</xdr:rowOff>
    </xdr:to>
    <xdr:graphicFrame macro="">
      <xdr:nvGraphicFramePr>
        <xdr:cNvPr id="6" name="תרשים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14</xdr:col>
      <xdr:colOff>161925</xdr:colOff>
      <xdr:row>36</xdr:row>
      <xdr:rowOff>28575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8990075" y="0"/>
          <a:ext cx="8610600" cy="58578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264583</xdr:colOff>
      <xdr:row>28</xdr:row>
      <xdr:rowOff>47624</xdr:rowOff>
    </xdr:from>
    <xdr:to>
      <xdr:col>60</xdr:col>
      <xdr:colOff>567267</xdr:colOff>
      <xdr:row>66</xdr:row>
      <xdr:rowOff>105834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47</xdr:col>
      <xdr:colOff>485776</xdr:colOff>
      <xdr:row>63</xdr:row>
      <xdr:rowOff>21168</xdr:rowOff>
    </xdr:from>
    <xdr:to>
      <xdr:col>58</xdr:col>
      <xdr:colOff>423333</xdr:colOff>
      <xdr:row>65</xdr:row>
      <xdr:rowOff>42333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 flipH="1">
          <a:off x="9681972000" y="10011835"/>
          <a:ext cx="6456891" cy="3386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he-IL" sz="1200" b="1">
              <a:solidFill>
                <a:srgbClr val="FF0000"/>
              </a:solidFill>
            </a:rPr>
            <a:t>פרות</a:t>
          </a:r>
          <a:r>
            <a:rPr lang="he-IL" sz="1200" b="1" baseline="0">
              <a:solidFill>
                <a:srgbClr val="FF0000"/>
              </a:solidFill>
            </a:rPr>
            <a:t> בעמודות. עגלים בקוים</a:t>
          </a:r>
          <a:endParaRPr lang="he-I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9525</xdr:rowOff>
    </xdr:from>
    <xdr:to>
      <xdr:col>10</xdr:col>
      <xdr:colOff>514350</xdr:colOff>
      <xdr:row>33</xdr:row>
      <xdr:rowOff>53340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300-000003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0.12547</cdr:x>
      <cdr:y>0.87893</cdr:y>
    </cdr:from>
    <cdr:to>
      <cdr:x>0.53952</cdr:x>
      <cdr:y>1</cdr:y>
    </cdr:to>
    <cdr:sp macro="" textlink="">
      <cdr:nvSpPr>
        <cdr:cNvPr id="2" name="תיבת טקסט 1">
          <a:extLst xmlns:a="http://schemas.openxmlformats.org/drawingml/2006/main">
            <a:ext uri="{FF2B5EF4-FFF2-40B4-BE49-F238E27FC236}">
              <a16:creationId xmlns:a16="http://schemas.microsoft.com/office/drawing/2014/main" id="{43A6D132-1DC9-4CBB-8402-33AF17F5D69F}"/>
            </a:ext>
          </a:extLst>
        </cdr:cNvPr>
        <cdr:cNvSpPr txBox="1"/>
      </cdr:nvSpPr>
      <cdr:spPr>
        <a:xfrm xmlns:a="http://schemas.openxmlformats.org/drawingml/2006/main">
          <a:off x="952501" y="4743450"/>
          <a:ext cx="3143250" cy="653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  <cdr:relSizeAnchor xmlns:cdr="http://schemas.openxmlformats.org/drawingml/2006/chartDrawing">
    <cdr:from>
      <cdr:x>0.12547</cdr:x>
      <cdr:y>0.87716</cdr:y>
    </cdr:from>
    <cdr:to>
      <cdr:x>0.48557</cdr:x>
      <cdr:y>0.95835</cdr:y>
    </cdr:to>
    <cdr:sp macro="" textlink="">
      <cdr:nvSpPr>
        <cdr:cNvPr id="3" name="תיבת טקסט 2">
          <a:extLst xmlns:a="http://schemas.openxmlformats.org/drawingml/2006/main">
            <a:ext uri="{FF2B5EF4-FFF2-40B4-BE49-F238E27FC236}">
              <a16:creationId xmlns:a16="http://schemas.microsoft.com/office/drawing/2014/main" id="{13BEF4DB-5A96-409A-AB0D-E5E30FC81778}"/>
            </a:ext>
          </a:extLst>
        </cdr:cNvPr>
        <cdr:cNvSpPr txBox="1"/>
      </cdr:nvSpPr>
      <cdr:spPr>
        <a:xfrm xmlns:a="http://schemas.openxmlformats.org/drawingml/2006/main">
          <a:off x="952501" y="4733925"/>
          <a:ext cx="27336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100"/>
            <a:t>פרות</a:t>
          </a:r>
          <a:r>
            <a:rPr lang="he-IL" sz="1100" baseline="0"/>
            <a:t> בעמודות עגלים בקוים</a:t>
          </a:r>
          <a:endParaRPr lang="he-IL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57150</xdr:rowOff>
    </xdr:from>
    <xdr:to>
      <xdr:col>11</xdr:col>
      <xdr:colOff>333375</xdr:colOff>
      <xdr:row>31</xdr:row>
      <xdr:rowOff>114300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0.09419</cdr:x>
      <cdr:y>0.87893</cdr:y>
    </cdr:from>
    <cdr:to>
      <cdr:x>0.29294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4855" y="4743450"/>
          <a:ext cx="1571625" cy="653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/>
        <a:lstStyle xmlns:a="http://schemas.openxmlformats.org/drawingml/2006/main"/>
        <a:p xmlns:a="http://schemas.openxmlformats.org/drawingml/2006/main">
          <a:r>
            <a:rPr lang="he-IL" sz="1200" b="1">
              <a:solidFill>
                <a:srgbClr val="FF0000"/>
              </a:solidFill>
            </a:rPr>
            <a:t>פרות בעמודות עגלים בקווים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21167</xdr:rowOff>
    </xdr:from>
    <xdr:to>
      <xdr:col>13</xdr:col>
      <xdr:colOff>592667</xdr:colOff>
      <xdr:row>38</xdr:row>
      <xdr:rowOff>127001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84667</xdr:rowOff>
    </xdr:from>
    <xdr:to>
      <xdr:col>13</xdr:col>
      <xdr:colOff>613833</xdr:colOff>
      <xdr:row>70</xdr:row>
      <xdr:rowOff>52389</xdr:rowOff>
    </xdr:to>
    <xdr:graphicFrame macro="">
      <xdr:nvGraphicFramePr>
        <xdr:cNvPr id="12" name="תרשים 11">
          <a:extLst>
            <a:ext uri="{FF2B5EF4-FFF2-40B4-BE49-F238E27FC236}">
              <a16:creationId xmlns:a16="http://schemas.microsoft.com/office/drawing/2014/main" id="{7DE4086B-C6F5-415F-899A-CBE05E5F0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6;&#1489;&#1500;&#1492;%20&#1493;&#1490;&#1512;&#1507;%20&#1499;&#1502;&#1493;&#1497;&#1493;&#151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1496;&#1489;&#1500;&#1492;%20&#1493;&#1490;&#1512;&#1507;%20&#1499;&#1502;&#1493;&#1497;&#1493;&#151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496;&#1489;&#1500;&#1514;%20&#1499;&#1502;&#1493;&#1497;&#1493;&#1514;%20%20&#1491;&#1510;&#1502;&#1489;&#1512;%2020-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495;&#1493;&#1491;&#1513;&#1497;%20&#1508;&#1497;%20&#1491;&#1497;%20&#1488;&#1507;%20&#1489;&#1504;&#1497;%20&#1489;&#1511;&#1512;/&#1496;&#1489;&#1500;&#1514;%20&#1499;&#1502;&#1493;&#1497;&#1493;&#1514;%20&#1491;&#1510;&#1502;&#1489;&#1512;%2020-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she/Downloads/&#1511;&#1502;&#1493;&#1497;&#1493;&#1514;%207-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she/Documents/12-24%20&#1499;&#1502;&#1493;&#1497;&#1493;&#1514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gon/Documents/&#1505;&#1497;&#1499;&#1493;&#1501;%20&#1499;&#1500;&#1499;&#1500;&#1497;/&#1502;&#1505;&#1491;%20&#1504;&#1514;&#1493;&#1504;&#1497;&#15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"/>
    </sheetNames>
    <sheetDataSet>
      <sheetData sheetId="0">
        <row r="4">
          <cell r="C4" t="str">
            <v>ינואר</v>
          </cell>
          <cell r="D4" t="str">
            <v>בפראר</v>
          </cell>
          <cell r="E4" t="str">
            <v>מרץ</v>
          </cell>
          <cell r="F4" t="str">
            <v>אפריל</v>
          </cell>
          <cell r="G4" t="str">
            <v>מאי</v>
          </cell>
          <cell r="H4" t="str">
            <v>יוני</v>
          </cell>
          <cell r="I4" t="str">
            <v>יולי</v>
          </cell>
          <cell r="J4" t="str">
            <v>אוגוסט</v>
          </cell>
          <cell r="K4" t="str">
            <v>ספטמבר</v>
          </cell>
          <cell r="L4" t="str">
            <v>אוקטובר</v>
          </cell>
          <cell r="M4" t="str">
            <v>נובמבר</v>
          </cell>
          <cell r="N4" t="str">
            <v>דצמבר</v>
          </cell>
        </row>
        <row r="5">
          <cell r="B5">
            <v>2020</v>
          </cell>
          <cell r="C5">
            <v>1056</v>
          </cell>
          <cell r="D5">
            <v>918</v>
          </cell>
          <cell r="E5">
            <v>1126</v>
          </cell>
          <cell r="F5">
            <v>382</v>
          </cell>
          <cell r="G5">
            <v>642</v>
          </cell>
          <cell r="H5">
            <v>681</v>
          </cell>
          <cell r="I5">
            <v>551</v>
          </cell>
          <cell r="J5">
            <v>730</v>
          </cell>
          <cell r="K5">
            <v>763</v>
          </cell>
          <cell r="L5">
            <v>900</v>
          </cell>
          <cell r="M5">
            <v>826</v>
          </cell>
          <cell r="N5">
            <v>1148</v>
          </cell>
        </row>
        <row r="6">
          <cell r="B6">
            <v>2021</v>
          </cell>
          <cell r="C6">
            <v>836</v>
          </cell>
          <cell r="D6">
            <v>749</v>
          </cell>
          <cell r="E6">
            <v>987</v>
          </cell>
          <cell r="F6">
            <v>638</v>
          </cell>
          <cell r="G6">
            <v>687</v>
          </cell>
          <cell r="H6">
            <v>691</v>
          </cell>
          <cell r="I6">
            <v>571</v>
          </cell>
          <cell r="J6">
            <v>1000</v>
          </cell>
          <cell r="K6">
            <v>545</v>
          </cell>
          <cell r="L6">
            <v>884</v>
          </cell>
          <cell r="M6">
            <v>1058</v>
          </cell>
          <cell r="N6">
            <v>815</v>
          </cell>
        </row>
        <row r="7">
          <cell r="B7">
            <v>2022</v>
          </cell>
          <cell r="C7">
            <v>788</v>
          </cell>
          <cell r="D7">
            <v>865</v>
          </cell>
          <cell r="E7">
            <v>1101</v>
          </cell>
          <cell r="F7">
            <v>551</v>
          </cell>
          <cell r="G7">
            <v>952</v>
          </cell>
          <cell r="H7">
            <v>529</v>
          </cell>
          <cell r="I7">
            <v>720</v>
          </cell>
          <cell r="J7">
            <v>978</v>
          </cell>
          <cell r="K7">
            <v>770</v>
          </cell>
          <cell r="L7">
            <v>1054</v>
          </cell>
          <cell r="M7">
            <v>1387</v>
          </cell>
          <cell r="N7">
            <v>969</v>
          </cell>
        </row>
        <row r="8">
          <cell r="B8">
            <v>2023</v>
          </cell>
          <cell r="C8">
            <v>1088</v>
          </cell>
          <cell r="D8">
            <v>755</v>
          </cell>
          <cell r="E8">
            <v>942</v>
          </cell>
          <cell r="F8">
            <v>557</v>
          </cell>
          <cell r="G8">
            <v>654</v>
          </cell>
          <cell r="H8">
            <v>533</v>
          </cell>
          <cell r="I8">
            <v>559</v>
          </cell>
          <cell r="J8">
            <v>905</v>
          </cell>
          <cell r="K8">
            <v>586</v>
          </cell>
          <cell r="L8">
            <v>816</v>
          </cell>
          <cell r="M8">
            <v>662</v>
          </cell>
          <cell r="N8">
            <v>622</v>
          </cell>
        </row>
        <row r="9">
          <cell r="B9">
            <v>2024</v>
          </cell>
          <cell r="C9">
            <v>861</v>
          </cell>
          <cell r="D9">
            <v>1009</v>
          </cell>
          <cell r="E9">
            <v>903</v>
          </cell>
          <cell r="F9">
            <v>741</v>
          </cell>
          <cell r="G9">
            <v>791</v>
          </cell>
          <cell r="H9">
            <v>635</v>
          </cell>
          <cell r="I9">
            <v>945</v>
          </cell>
          <cell r="J9">
            <v>772</v>
          </cell>
          <cell r="K9">
            <v>882</v>
          </cell>
          <cell r="L9">
            <v>944</v>
          </cell>
          <cell r="M9">
            <v>1029</v>
          </cell>
          <cell r="N9">
            <v>944</v>
          </cell>
        </row>
        <row r="10">
          <cell r="B10">
            <v>2025</v>
          </cell>
          <cell r="C10">
            <v>972</v>
          </cell>
          <cell r="D10">
            <v>890</v>
          </cell>
          <cell r="E10">
            <v>852</v>
          </cell>
          <cell r="F10">
            <v>649</v>
          </cell>
          <cell r="G10">
            <v>509</v>
          </cell>
          <cell r="H10">
            <v>516</v>
          </cell>
          <cell r="I10">
            <v>800</v>
          </cell>
          <cell r="J10">
            <v>696</v>
          </cell>
          <cell r="K10">
            <v>897</v>
          </cell>
          <cell r="L10">
            <v>872</v>
          </cell>
          <cell r="M10">
            <v>896</v>
          </cell>
          <cell r="N10">
            <v>1120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"/>
    </sheetNames>
    <sheetDataSet>
      <sheetData sheetId="0">
        <row r="8">
          <cell r="C8">
            <v>1088</v>
          </cell>
          <cell r="D8">
            <v>755</v>
          </cell>
          <cell r="E8">
            <v>942</v>
          </cell>
          <cell r="F8">
            <v>557</v>
          </cell>
          <cell r="G8">
            <v>654</v>
          </cell>
          <cell r="H8">
            <v>533</v>
          </cell>
          <cell r="I8">
            <v>559</v>
          </cell>
          <cell r="J8">
            <v>905</v>
          </cell>
          <cell r="K8">
            <v>586</v>
          </cell>
          <cell r="L8">
            <v>816</v>
          </cell>
          <cell r="M8">
            <v>662</v>
          </cell>
          <cell r="N8">
            <v>622</v>
          </cell>
        </row>
        <row r="9">
          <cell r="C9">
            <v>861</v>
          </cell>
          <cell r="D9">
            <v>1009</v>
          </cell>
          <cell r="E9">
            <v>903</v>
          </cell>
          <cell r="F9">
            <v>741</v>
          </cell>
          <cell r="G9">
            <v>791</v>
          </cell>
          <cell r="H9">
            <v>635</v>
          </cell>
          <cell r="I9">
            <v>945</v>
          </cell>
          <cell r="J9">
            <v>772</v>
          </cell>
          <cell r="K9">
            <v>882</v>
          </cell>
          <cell r="L9">
            <v>944</v>
          </cell>
          <cell r="M9">
            <v>1029</v>
          </cell>
          <cell r="N9">
            <v>944</v>
          </cell>
        </row>
        <row r="10">
          <cell r="C10">
            <v>972</v>
          </cell>
          <cell r="D10">
            <v>890</v>
          </cell>
          <cell r="E10">
            <v>852</v>
          </cell>
          <cell r="F10">
            <v>649</v>
          </cell>
          <cell r="G10">
            <v>509</v>
          </cell>
          <cell r="H10">
            <v>516</v>
          </cell>
          <cell r="I10">
            <v>800</v>
          </cell>
          <cell r="J10">
            <v>696</v>
          </cell>
          <cell r="K10">
            <v>897</v>
          </cell>
          <cell r="L10">
            <v>872</v>
          </cell>
          <cell r="M10">
            <v>896</v>
          </cell>
          <cell r="N10">
            <v>1120</v>
          </cell>
        </row>
        <row r="11">
          <cell r="C11">
            <v>974</v>
          </cell>
          <cell r="D11">
            <v>953</v>
          </cell>
          <cell r="E11">
            <v>1067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"/>
    </sheetNames>
    <sheetDataSet>
      <sheetData sheetId="0">
        <row r="4">
          <cell r="C4" t="str">
            <v>ינואר</v>
          </cell>
          <cell r="D4" t="str">
            <v>בפראר</v>
          </cell>
          <cell r="E4" t="str">
            <v>מרץ</v>
          </cell>
          <cell r="F4" t="str">
            <v>אפריל</v>
          </cell>
          <cell r="G4" t="str">
            <v>מאי</v>
          </cell>
          <cell r="H4" t="str">
            <v>יוני</v>
          </cell>
          <cell r="I4" t="str">
            <v>יולי</v>
          </cell>
          <cell r="J4" t="str">
            <v>אוגוסט</v>
          </cell>
          <cell r="K4" t="str">
            <v>ספטמבר</v>
          </cell>
          <cell r="L4" t="str">
            <v>אוקטובר</v>
          </cell>
          <cell r="M4" t="str">
            <v>נובמבר</v>
          </cell>
          <cell r="N4" t="str">
            <v>דצמבר</v>
          </cell>
        </row>
        <row r="5">
          <cell r="B5">
            <v>2020</v>
          </cell>
          <cell r="C5">
            <v>1056</v>
          </cell>
          <cell r="D5">
            <v>918</v>
          </cell>
          <cell r="E5">
            <v>1126</v>
          </cell>
          <cell r="F5">
            <v>382</v>
          </cell>
          <cell r="G5">
            <v>642</v>
          </cell>
          <cell r="H5">
            <v>681</v>
          </cell>
          <cell r="I5">
            <v>551</v>
          </cell>
          <cell r="J5">
            <v>730</v>
          </cell>
          <cell r="K5">
            <v>763</v>
          </cell>
          <cell r="L5">
            <v>900</v>
          </cell>
          <cell r="M5">
            <v>826</v>
          </cell>
          <cell r="N5">
            <v>1148</v>
          </cell>
        </row>
        <row r="6">
          <cell r="B6">
            <v>2021</v>
          </cell>
          <cell r="C6">
            <v>836</v>
          </cell>
          <cell r="D6">
            <v>749</v>
          </cell>
          <cell r="E6">
            <v>987</v>
          </cell>
          <cell r="F6">
            <v>638</v>
          </cell>
          <cell r="G6">
            <v>687</v>
          </cell>
          <cell r="H6">
            <v>691</v>
          </cell>
          <cell r="I6">
            <v>571</v>
          </cell>
          <cell r="J6">
            <v>1000</v>
          </cell>
          <cell r="K6">
            <v>545</v>
          </cell>
          <cell r="L6">
            <v>884</v>
          </cell>
          <cell r="M6">
            <v>1058</v>
          </cell>
          <cell r="N6">
            <v>815</v>
          </cell>
        </row>
        <row r="7">
          <cell r="B7">
            <v>2022</v>
          </cell>
          <cell r="C7">
            <v>788</v>
          </cell>
          <cell r="D7">
            <v>865</v>
          </cell>
          <cell r="E7">
            <v>1101</v>
          </cell>
          <cell r="F7">
            <v>551</v>
          </cell>
          <cell r="G7">
            <v>952</v>
          </cell>
          <cell r="H7">
            <v>529</v>
          </cell>
          <cell r="I7">
            <v>720</v>
          </cell>
          <cell r="J7">
            <v>978</v>
          </cell>
          <cell r="K7">
            <v>770</v>
          </cell>
          <cell r="L7">
            <v>1054</v>
          </cell>
          <cell r="M7">
            <v>1387</v>
          </cell>
          <cell r="N7">
            <v>969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"/>
    </sheetNames>
    <sheetDataSet>
      <sheetData sheetId="0">
        <row r="4">
          <cell r="C4" t="str">
            <v>ינואר</v>
          </cell>
          <cell r="D4" t="str">
            <v>בפראר</v>
          </cell>
          <cell r="E4" t="str">
            <v>מרץ</v>
          </cell>
          <cell r="F4" t="str">
            <v>אפריל</v>
          </cell>
          <cell r="G4" t="str">
            <v>מאי</v>
          </cell>
          <cell r="H4" t="str">
            <v>יוני</v>
          </cell>
          <cell r="I4" t="str">
            <v>יולי</v>
          </cell>
          <cell r="J4" t="str">
            <v>אוגוסט</v>
          </cell>
          <cell r="K4" t="str">
            <v>ספטמבר</v>
          </cell>
          <cell r="L4" t="str">
            <v>אוקטובר</v>
          </cell>
          <cell r="M4" t="str">
            <v>נובמבר</v>
          </cell>
          <cell r="N4" t="str">
            <v>דצמבר</v>
          </cell>
          <cell r="O4" t="str">
            <v>סה"כ</v>
          </cell>
        </row>
        <row r="5">
          <cell r="B5">
            <v>2020</v>
          </cell>
          <cell r="C5">
            <v>1056</v>
          </cell>
          <cell r="D5">
            <v>918</v>
          </cell>
          <cell r="E5">
            <v>1126</v>
          </cell>
          <cell r="F5">
            <v>382</v>
          </cell>
          <cell r="G5">
            <v>642</v>
          </cell>
          <cell r="H5">
            <v>681</v>
          </cell>
          <cell r="I5">
            <v>551</v>
          </cell>
          <cell r="J5">
            <v>730</v>
          </cell>
          <cell r="K5">
            <v>763</v>
          </cell>
          <cell r="L5">
            <v>900</v>
          </cell>
          <cell r="M5">
            <v>826</v>
          </cell>
          <cell r="N5">
            <v>1148</v>
          </cell>
          <cell r="O5">
            <v>9723</v>
          </cell>
        </row>
        <row r="6">
          <cell r="B6">
            <v>2021</v>
          </cell>
          <cell r="C6">
            <v>836</v>
          </cell>
          <cell r="D6">
            <v>749</v>
          </cell>
          <cell r="E6">
            <v>987</v>
          </cell>
          <cell r="F6">
            <v>638</v>
          </cell>
          <cell r="G6">
            <v>687</v>
          </cell>
          <cell r="H6">
            <v>691</v>
          </cell>
          <cell r="I6">
            <v>571</v>
          </cell>
          <cell r="J6">
            <v>1000</v>
          </cell>
          <cell r="K6">
            <v>545</v>
          </cell>
          <cell r="L6">
            <v>884</v>
          </cell>
          <cell r="M6">
            <v>1058</v>
          </cell>
          <cell r="N6">
            <v>815</v>
          </cell>
          <cell r="O6">
            <v>9461</v>
          </cell>
        </row>
        <row r="7">
          <cell r="B7">
            <v>2022</v>
          </cell>
          <cell r="C7">
            <v>788</v>
          </cell>
          <cell r="D7">
            <v>865</v>
          </cell>
          <cell r="E7">
            <v>1101</v>
          </cell>
          <cell r="F7">
            <v>551</v>
          </cell>
          <cell r="G7">
            <v>952</v>
          </cell>
          <cell r="H7">
            <v>529</v>
          </cell>
          <cell r="I7">
            <v>720</v>
          </cell>
          <cell r="J7">
            <v>978</v>
          </cell>
          <cell r="K7">
            <v>770</v>
          </cell>
          <cell r="L7">
            <v>1054</v>
          </cell>
          <cell r="M7">
            <v>1387</v>
          </cell>
          <cell r="N7">
            <v>969</v>
          </cell>
          <cell r="O7">
            <v>10664</v>
          </cell>
        </row>
        <row r="8">
          <cell r="B8">
            <v>2023</v>
          </cell>
          <cell r="C8">
            <v>1088</v>
          </cell>
          <cell r="D8">
            <v>755</v>
          </cell>
          <cell r="E8">
            <v>942</v>
          </cell>
          <cell r="F8">
            <v>557</v>
          </cell>
          <cell r="G8">
            <v>654</v>
          </cell>
          <cell r="H8">
            <v>533</v>
          </cell>
          <cell r="I8">
            <v>559</v>
          </cell>
          <cell r="J8">
            <v>905</v>
          </cell>
          <cell r="K8">
            <v>586</v>
          </cell>
          <cell r="L8">
            <v>816</v>
          </cell>
          <cell r="M8">
            <v>662</v>
          </cell>
          <cell r="N8">
            <v>622</v>
          </cell>
          <cell r="O8">
            <v>8679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"/>
    </sheetNames>
    <sheetDataSet>
      <sheetData sheetId="0">
        <row r="4">
          <cell r="C4" t="str">
            <v>ינואר</v>
          </cell>
          <cell r="D4" t="str">
            <v>בפראר</v>
          </cell>
          <cell r="E4" t="str">
            <v>מרץ</v>
          </cell>
          <cell r="F4" t="str">
            <v>אפריל</v>
          </cell>
          <cell r="G4" t="str">
            <v>מאי</v>
          </cell>
          <cell r="H4" t="str">
            <v>יוני</v>
          </cell>
          <cell r="I4" t="str">
            <v>יולי</v>
          </cell>
          <cell r="J4" t="str">
            <v>אוגוסט</v>
          </cell>
          <cell r="K4" t="str">
            <v>ספטמבר</v>
          </cell>
          <cell r="L4" t="str">
            <v>אוקטובר</v>
          </cell>
          <cell r="M4" t="str">
            <v>נובמבר</v>
          </cell>
          <cell r="N4" t="str">
            <v>דצמבר</v>
          </cell>
        </row>
        <row r="5">
          <cell r="B5">
            <v>2020</v>
          </cell>
          <cell r="C5">
            <v>1056</v>
          </cell>
          <cell r="D5">
            <v>918</v>
          </cell>
          <cell r="E5">
            <v>1126</v>
          </cell>
          <cell r="F5">
            <v>382</v>
          </cell>
          <cell r="G5">
            <v>642</v>
          </cell>
          <cell r="H5">
            <v>681</v>
          </cell>
          <cell r="I5">
            <v>551</v>
          </cell>
          <cell r="J5">
            <v>730</v>
          </cell>
          <cell r="K5">
            <v>763</v>
          </cell>
          <cell r="L5">
            <v>900</v>
          </cell>
          <cell r="M5">
            <v>826</v>
          </cell>
          <cell r="N5">
            <v>1148</v>
          </cell>
        </row>
        <row r="6">
          <cell r="B6">
            <v>2021</v>
          </cell>
          <cell r="C6">
            <v>836</v>
          </cell>
          <cell r="D6">
            <v>749</v>
          </cell>
          <cell r="E6">
            <v>987</v>
          </cell>
          <cell r="F6">
            <v>638</v>
          </cell>
          <cell r="G6">
            <v>687</v>
          </cell>
          <cell r="H6">
            <v>691</v>
          </cell>
          <cell r="I6">
            <v>571</v>
          </cell>
          <cell r="J6">
            <v>1000</v>
          </cell>
          <cell r="K6">
            <v>545</v>
          </cell>
          <cell r="L6">
            <v>884</v>
          </cell>
          <cell r="M6">
            <v>1058</v>
          </cell>
          <cell r="N6">
            <v>815</v>
          </cell>
        </row>
        <row r="7">
          <cell r="B7">
            <v>2022</v>
          </cell>
          <cell r="C7">
            <v>788</v>
          </cell>
          <cell r="D7">
            <v>865</v>
          </cell>
          <cell r="E7">
            <v>1101</v>
          </cell>
          <cell r="F7">
            <v>551</v>
          </cell>
          <cell r="G7">
            <v>952</v>
          </cell>
          <cell r="H7">
            <v>529</v>
          </cell>
          <cell r="I7">
            <v>720</v>
          </cell>
          <cell r="J7">
            <v>978</v>
          </cell>
          <cell r="K7">
            <v>770</v>
          </cell>
          <cell r="L7">
            <v>1054</v>
          </cell>
          <cell r="M7">
            <v>1387</v>
          </cell>
          <cell r="N7">
            <v>969</v>
          </cell>
        </row>
        <row r="8">
          <cell r="B8">
            <v>2023</v>
          </cell>
          <cell r="C8">
            <v>1088</v>
          </cell>
          <cell r="D8">
            <v>755</v>
          </cell>
          <cell r="E8">
            <v>942</v>
          </cell>
          <cell r="F8">
            <v>557</v>
          </cell>
          <cell r="G8">
            <v>654</v>
          </cell>
          <cell r="H8">
            <v>533</v>
          </cell>
          <cell r="I8">
            <v>559</v>
          </cell>
          <cell r="J8">
            <v>905</v>
          </cell>
          <cell r="K8">
            <v>586</v>
          </cell>
          <cell r="L8">
            <v>816</v>
          </cell>
          <cell r="M8">
            <v>662</v>
          </cell>
          <cell r="N8">
            <v>622</v>
          </cell>
        </row>
        <row r="9">
          <cell r="B9">
            <v>2024</v>
          </cell>
          <cell r="C9">
            <v>861</v>
          </cell>
          <cell r="D9">
            <v>1009</v>
          </cell>
          <cell r="E9">
            <v>903</v>
          </cell>
          <cell r="F9">
            <v>741</v>
          </cell>
          <cell r="G9">
            <v>791</v>
          </cell>
          <cell r="H9">
            <v>635</v>
          </cell>
          <cell r="I9">
            <v>945</v>
          </cell>
          <cell r="J9"/>
          <cell r="K9"/>
          <cell r="L9"/>
          <cell r="M9"/>
          <cell r="N9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"/>
    </sheetNames>
    <sheetDataSet>
      <sheetData sheetId="0">
        <row r="4">
          <cell r="C4" t="str">
            <v>ינואר</v>
          </cell>
          <cell r="D4" t="str">
            <v>בפראר</v>
          </cell>
          <cell r="E4" t="str">
            <v>מרץ</v>
          </cell>
          <cell r="F4" t="str">
            <v>אפריל</v>
          </cell>
          <cell r="G4" t="str">
            <v>מאי</v>
          </cell>
          <cell r="H4" t="str">
            <v>יוני</v>
          </cell>
          <cell r="I4" t="str">
            <v>יולי</v>
          </cell>
          <cell r="J4" t="str">
            <v>אוגוסט</v>
          </cell>
          <cell r="K4" t="str">
            <v>ספטמבר</v>
          </cell>
          <cell r="L4" t="str">
            <v>אוקטובר</v>
          </cell>
          <cell r="M4" t="str">
            <v>נובמבר</v>
          </cell>
          <cell r="N4" t="str">
            <v>דצמבר</v>
          </cell>
        </row>
        <row r="5">
          <cell r="B5">
            <v>2020</v>
          </cell>
          <cell r="C5">
            <v>1056</v>
          </cell>
          <cell r="D5">
            <v>918</v>
          </cell>
          <cell r="E5">
            <v>1126</v>
          </cell>
          <cell r="F5">
            <v>382</v>
          </cell>
          <cell r="G5">
            <v>642</v>
          </cell>
          <cell r="H5">
            <v>681</v>
          </cell>
          <cell r="I5">
            <v>551</v>
          </cell>
          <cell r="J5">
            <v>730</v>
          </cell>
          <cell r="K5">
            <v>763</v>
          </cell>
          <cell r="L5">
            <v>900</v>
          </cell>
          <cell r="M5">
            <v>826</v>
          </cell>
          <cell r="N5">
            <v>1148</v>
          </cell>
        </row>
        <row r="6">
          <cell r="B6">
            <v>2021</v>
          </cell>
          <cell r="C6">
            <v>836</v>
          </cell>
          <cell r="D6">
            <v>749</v>
          </cell>
          <cell r="E6">
            <v>987</v>
          </cell>
          <cell r="F6">
            <v>638</v>
          </cell>
          <cell r="G6">
            <v>687</v>
          </cell>
          <cell r="H6">
            <v>691</v>
          </cell>
          <cell r="I6">
            <v>571</v>
          </cell>
          <cell r="J6">
            <v>1000</v>
          </cell>
          <cell r="K6">
            <v>545</v>
          </cell>
          <cell r="L6">
            <v>884</v>
          </cell>
          <cell r="M6">
            <v>1058</v>
          </cell>
          <cell r="N6">
            <v>815</v>
          </cell>
        </row>
        <row r="7">
          <cell r="B7">
            <v>2022</v>
          </cell>
          <cell r="C7">
            <v>788</v>
          </cell>
          <cell r="D7">
            <v>865</v>
          </cell>
          <cell r="E7">
            <v>1101</v>
          </cell>
          <cell r="F7">
            <v>551</v>
          </cell>
          <cell r="G7">
            <v>952</v>
          </cell>
          <cell r="H7">
            <v>529</v>
          </cell>
          <cell r="I7">
            <v>720</v>
          </cell>
          <cell r="J7">
            <v>978</v>
          </cell>
          <cell r="K7">
            <v>770</v>
          </cell>
          <cell r="L7">
            <v>1054</v>
          </cell>
          <cell r="M7">
            <v>1387</v>
          </cell>
          <cell r="N7">
            <v>969</v>
          </cell>
        </row>
        <row r="8">
          <cell r="B8">
            <v>2023</v>
          </cell>
          <cell r="C8">
            <v>1088</v>
          </cell>
          <cell r="D8">
            <v>755</v>
          </cell>
          <cell r="E8">
            <v>942</v>
          </cell>
          <cell r="F8">
            <v>557</v>
          </cell>
          <cell r="G8">
            <v>654</v>
          </cell>
          <cell r="H8">
            <v>533</v>
          </cell>
          <cell r="I8">
            <v>559</v>
          </cell>
          <cell r="J8">
            <v>905</v>
          </cell>
          <cell r="K8">
            <v>586</v>
          </cell>
          <cell r="L8">
            <v>816</v>
          </cell>
          <cell r="M8">
            <v>662</v>
          </cell>
          <cell r="N8">
            <v>622</v>
          </cell>
        </row>
        <row r="9">
          <cell r="B9">
            <v>2024</v>
          </cell>
          <cell r="C9">
            <v>861</v>
          </cell>
          <cell r="D9">
            <v>1009</v>
          </cell>
          <cell r="E9">
            <v>903</v>
          </cell>
          <cell r="F9">
            <v>741</v>
          </cell>
          <cell r="G9">
            <v>791</v>
          </cell>
          <cell r="H9">
            <v>635</v>
          </cell>
          <cell r="I9">
            <v>945</v>
          </cell>
          <cell r="J9">
            <v>772</v>
          </cell>
          <cell r="K9">
            <v>882</v>
          </cell>
          <cell r="L9">
            <v>944</v>
          </cell>
          <cell r="M9">
            <v>1029</v>
          </cell>
          <cell r="N9">
            <v>944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סד נתונים"/>
      <sheetName val="גרף חלבון"/>
      <sheetName val="גרף שומן"/>
      <sheetName val="גרף מזון"/>
      <sheetName val="גרף בשר"/>
    </sheetNames>
    <sheetDataSet>
      <sheetData sheetId="0"/>
      <sheetData sheetId="1"/>
      <sheetData sheetId="2"/>
      <sheetData sheetId="3"/>
      <sheetData sheetId="4">
        <row r="4">
          <cell r="C4" t="str">
            <v>פרות</v>
          </cell>
          <cell r="E4" t="str">
            <v>עגל ש/ל</v>
          </cell>
        </row>
        <row r="53">
          <cell r="A53" t="str">
            <v>1/05</v>
          </cell>
          <cell r="C53">
            <v>5</v>
          </cell>
          <cell r="E53">
            <v>10.76</v>
          </cell>
        </row>
        <row r="54">
          <cell r="A54" t="str">
            <v>2/05</v>
          </cell>
          <cell r="C54">
            <v>4.92</v>
          </cell>
          <cell r="E54">
            <v>10.87</v>
          </cell>
        </row>
        <row r="55">
          <cell r="A55" t="str">
            <v>3/05</v>
          </cell>
          <cell r="C55">
            <v>5</v>
          </cell>
          <cell r="E55">
            <v>10.88</v>
          </cell>
        </row>
        <row r="56">
          <cell r="A56" t="str">
            <v>4/05</v>
          </cell>
          <cell r="C56">
            <v>5.22</v>
          </cell>
          <cell r="E56">
            <v>10.55</v>
          </cell>
        </row>
        <row r="57">
          <cell r="A57" t="str">
            <v>5/05</v>
          </cell>
          <cell r="C57">
            <v>5.3</v>
          </cell>
          <cell r="E57">
            <v>10.14</v>
          </cell>
        </row>
        <row r="58">
          <cell r="A58" t="str">
            <v>6/05</v>
          </cell>
          <cell r="C58">
            <v>5.74</v>
          </cell>
          <cell r="E58">
            <v>10.029999999999999</v>
          </cell>
        </row>
        <row r="59">
          <cell r="A59" t="str">
            <v>7/05</v>
          </cell>
          <cell r="C59">
            <v>5.62</v>
          </cell>
          <cell r="E59">
            <v>10.130000000000001</v>
          </cell>
        </row>
        <row r="60">
          <cell r="A60" t="str">
            <v>8/05</v>
          </cell>
          <cell r="C60">
            <v>5.49</v>
          </cell>
          <cell r="E60">
            <v>10.92</v>
          </cell>
        </row>
        <row r="61">
          <cell r="A61" t="str">
            <v>9/05</v>
          </cell>
          <cell r="C61">
            <v>5.73</v>
          </cell>
          <cell r="E61">
            <v>11.57</v>
          </cell>
        </row>
        <row r="62">
          <cell r="A62" t="str">
            <v>10/05</v>
          </cell>
          <cell r="C62">
            <v>5.59</v>
          </cell>
          <cell r="E62">
            <v>11.58</v>
          </cell>
        </row>
        <row r="63">
          <cell r="A63" t="str">
            <v>11/05</v>
          </cell>
          <cell r="C63">
            <v>5.85</v>
          </cell>
          <cell r="E63">
            <v>11.96</v>
          </cell>
        </row>
        <row r="64">
          <cell r="A64" t="str">
            <v>12/05</v>
          </cell>
          <cell r="C64">
            <v>6.4</v>
          </cell>
          <cell r="E64">
            <v>12.43</v>
          </cell>
        </row>
        <row r="65">
          <cell r="A65" t="str">
            <v>1/06</v>
          </cell>
          <cell r="C65">
            <v>6.31</v>
          </cell>
          <cell r="E65">
            <v>12.72</v>
          </cell>
        </row>
        <row r="66">
          <cell r="A66" t="str">
            <v>2/06</v>
          </cell>
          <cell r="C66">
            <v>6.3</v>
          </cell>
          <cell r="E66">
            <v>13.01</v>
          </cell>
        </row>
        <row r="67">
          <cell r="A67" t="str">
            <v>3/06</v>
          </cell>
          <cell r="C67">
            <v>6.98</v>
          </cell>
          <cell r="E67">
            <v>13.33</v>
          </cell>
        </row>
        <row r="68">
          <cell r="A68" t="str">
            <v>4/06</v>
          </cell>
          <cell r="C68">
            <v>7.6</v>
          </cell>
          <cell r="E68">
            <v>13.22</v>
          </cell>
        </row>
        <row r="69">
          <cell r="A69" t="str">
            <v>5/06</v>
          </cell>
          <cell r="C69">
            <v>7.93</v>
          </cell>
          <cell r="E69">
            <v>13.29</v>
          </cell>
        </row>
        <row r="70">
          <cell r="A70" t="str">
            <v>6/06</v>
          </cell>
          <cell r="C70">
            <v>7.9</v>
          </cell>
          <cell r="E70">
            <v>12.48</v>
          </cell>
        </row>
        <row r="71">
          <cell r="A71" t="str">
            <v>7/06</v>
          </cell>
          <cell r="C71">
            <v>7.4</v>
          </cell>
          <cell r="E71">
            <v>12.01</v>
          </cell>
        </row>
        <row r="72">
          <cell r="A72" t="str">
            <v>8/06</v>
          </cell>
          <cell r="C72">
            <v>7.31</v>
          </cell>
          <cell r="E72">
            <v>11.74</v>
          </cell>
        </row>
        <row r="73">
          <cell r="A73" t="str">
            <v>9/06</v>
          </cell>
          <cell r="C73">
            <v>7.53</v>
          </cell>
          <cell r="E73">
            <v>11.94</v>
          </cell>
        </row>
        <row r="74">
          <cell r="A74" t="str">
            <v>10/06</v>
          </cell>
          <cell r="C74">
            <v>6.87</v>
          </cell>
          <cell r="E74">
            <v>11.75</v>
          </cell>
        </row>
        <row r="75">
          <cell r="A75" t="str">
            <v>11/06</v>
          </cell>
          <cell r="C75">
            <v>5.85</v>
          </cell>
          <cell r="E75">
            <v>10.61</v>
          </cell>
        </row>
        <row r="76">
          <cell r="A76" t="str">
            <v>12/06</v>
          </cell>
          <cell r="C76">
            <v>5.72</v>
          </cell>
          <cell r="E76">
            <v>9.64</v>
          </cell>
        </row>
        <row r="77">
          <cell r="A77" t="str">
            <v>1/07</v>
          </cell>
          <cell r="C77">
            <v>6.18</v>
          </cell>
          <cell r="E77">
            <v>10.199999999999999</v>
          </cell>
        </row>
        <row r="78">
          <cell r="A78" t="str">
            <v>2/07</v>
          </cell>
          <cell r="C78">
            <v>6.34</v>
          </cell>
          <cell r="E78">
            <v>9.9600000000000009</v>
          </cell>
        </row>
        <row r="79">
          <cell r="A79" t="str">
            <v>3/07</v>
          </cell>
          <cell r="C79">
            <v>6.47</v>
          </cell>
          <cell r="E79">
            <v>10.039999999999999</v>
          </cell>
        </row>
        <row r="80">
          <cell r="A80" t="str">
            <v>4/07</v>
          </cell>
          <cell r="C80">
            <v>6.5</v>
          </cell>
          <cell r="E80">
            <v>9.52</v>
          </cell>
        </row>
        <row r="81">
          <cell r="A81" t="str">
            <v>5/07</v>
          </cell>
          <cell r="C81">
            <v>6.61</v>
          </cell>
          <cell r="E81">
            <v>9.8699999999999992</v>
          </cell>
        </row>
        <row r="82">
          <cell r="A82" t="str">
            <v>6/07</v>
          </cell>
          <cell r="C82">
            <v>6.43</v>
          </cell>
          <cell r="E82">
            <v>9.57</v>
          </cell>
        </row>
        <row r="83">
          <cell r="A83" t="str">
            <v>7/07</v>
          </cell>
          <cell r="C83">
            <v>6.59</v>
          </cell>
          <cell r="E83">
            <v>9.65</v>
          </cell>
        </row>
        <row r="84">
          <cell r="A84" t="str">
            <v>8/07</v>
          </cell>
          <cell r="C84">
            <v>6.74</v>
          </cell>
          <cell r="E84">
            <v>10.76</v>
          </cell>
        </row>
        <row r="85">
          <cell r="A85" t="str">
            <v>9/07</v>
          </cell>
          <cell r="C85">
            <v>6.5</v>
          </cell>
          <cell r="E85">
            <v>11.4</v>
          </cell>
        </row>
        <row r="86">
          <cell r="A86" t="str">
            <v>10/07</v>
          </cell>
          <cell r="C86">
            <v>6</v>
          </cell>
          <cell r="E86">
            <v>11.09</v>
          </cell>
        </row>
        <row r="87">
          <cell r="A87" t="str">
            <v>11/07</v>
          </cell>
          <cell r="C87">
            <v>5.57</v>
          </cell>
          <cell r="E87">
            <v>11</v>
          </cell>
        </row>
        <row r="88">
          <cell r="A88" t="str">
            <v>12/07</v>
          </cell>
          <cell r="C88">
            <v>5.75</v>
          </cell>
          <cell r="E88">
            <v>11.3</v>
          </cell>
        </row>
        <row r="89">
          <cell r="A89" t="str">
            <v>1/08</v>
          </cell>
          <cell r="C89">
            <v>6.51</v>
          </cell>
          <cell r="E89">
            <v>13.22</v>
          </cell>
        </row>
        <row r="90">
          <cell r="A90" t="str">
            <v>2/08</v>
          </cell>
          <cell r="C90">
            <v>6.82</v>
          </cell>
          <cell r="E90">
            <v>13.15</v>
          </cell>
        </row>
        <row r="91">
          <cell r="A91" t="str">
            <v>3/08</v>
          </cell>
          <cell r="C91">
            <v>7.23</v>
          </cell>
          <cell r="E91">
            <v>13.06</v>
          </cell>
        </row>
        <row r="92">
          <cell r="A92" t="str">
            <v>4/08</v>
          </cell>
          <cell r="C92">
            <v>7.64</v>
          </cell>
          <cell r="E92">
            <v>12.98</v>
          </cell>
        </row>
        <row r="93">
          <cell r="A93" t="str">
            <v>5/08</v>
          </cell>
          <cell r="C93">
            <v>7.78</v>
          </cell>
          <cell r="E93">
            <v>12.8</v>
          </cell>
        </row>
        <row r="94">
          <cell r="A94" t="str">
            <v>6/08</v>
          </cell>
          <cell r="C94">
            <v>7.99</v>
          </cell>
          <cell r="E94">
            <v>13.12</v>
          </cell>
        </row>
        <row r="95">
          <cell r="A95" t="str">
            <v>7/08</v>
          </cell>
          <cell r="C95">
            <v>7.78</v>
          </cell>
          <cell r="E95">
            <v>13.01</v>
          </cell>
        </row>
        <row r="96">
          <cell r="A96" t="str">
            <v>8/08</v>
          </cell>
          <cell r="C96">
            <v>7.74</v>
          </cell>
          <cell r="E96">
            <v>13.72</v>
          </cell>
        </row>
        <row r="97">
          <cell r="A97" t="str">
            <v>9/08</v>
          </cell>
          <cell r="C97">
            <v>8.0399999999999991</v>
          </cell>
          <cell r="E97">
            <v>14.09</v>
          </cell>
        </row>
        <row r="98">
          <cell r="A98" t="str">
            <v>10/08</v>
          </cell>
          <cell r="C98">
            <v>7.44</v>
          </cell>
          <cell r="E98">
            <v>14.54</v>
          </cell>
        </row>
        <row r="99">
          <cell r="A99" t="str">
            <v>11/08</v>
          </cell>
          <cell r="C99">
            <v>7.22</v>
          </cell>
          <cell r="E99">
            <v>14.91</v>
          </cell>
        </row>
        <row r="100">
          <cell r="A100" t="str">
            <v>12/08</v>
          </cell>
          <cell r="C100">
            <v>6.06</v>
          </cell>
          <cell r="E100">
            <v>13.8</v>
          </cell>
        </row>
        <row r="101">
          <cell r="A101" t="str">
            <v>1/09</v>
          </cell>
          <cell r="C101">
            <v>5.76</v>
          </cell>
          <cell r="E101">
            <v>13.5</v>
          </cell>
        </row>
        <row r="102">
          <cell r="A102" t="str">
            <v>2/09</v>
          </cell>
          <cell r="C102">
            <v>5.69</v>
          </cell>
          <cell r="E102">
            <v>13.15</v>
          </cell>
        </row>
        <row r="103">
          <cell r="A103" t="str">
            <v>3/09</v>
          </cell>
          <cell r="C103">
            <v>5.98</v>
          </cell>
          <cell r="E103">
            <v>13.47</v>
          </cell>
        </row>
        <row r="104">
          <cell r="A104" t="str">
            <v>4/09</v>
          </cell>
          <cell r="C104">
            <v>5.92</v>
          </cell>
          <cell r="E104">
            <v>12.72</v>
          </cell>
        </row>
        <row r="105">
          <cell r="A105" t="str">
            <v>5/09</v>
          </cell>
          <cell r="C105">
            <v>6.86</v>
          </cell>
          <cell r="E105">
            <v>12.14</v>
          </cell>
        </row>
        <row r="106">
          <cell r="A106" t="str">
            <v>6/09</v>
          </cell>
          <cell r="C106">
            <v>7.65</v>
          </cell>
          <cell r="E106">
            <v>12.22</v>
          </cell>
        </row>
        <row r="107">
          <cell r="A107" t="str">
            <v>7/09</v>
          </cell>
          <cell r="C107">
            <v>8.3699999999999992</v>
          </cell>
          <cell r="E107">
            <v>13.21</v>
          </cell>
        </row>
        <row r="108">
          <cell r="A108" t="str">
            <v>8/09</v>
          </cell>
          <cell r="C108">
            <v>8.49</v>
          </cell>
          <cell r="E108">
            <v>13.88</v>
          </cell>
        </row>
        <row r="109">
          <cell r="A109" t="str">
            <v>9/09</v>
          </cell>
          <cell r="C109">
            <v>7.55</v>
          </cell>
          <cell r="E109">
            <v>13.14</v>
          </cell>
        </row>
        <row r="110">
          <cell r="A110" t="str">
            <v>10/09</v>
          </cell>
          <cell r="C110">
            <v>6.58</v>
          </cell>
          <cell r="E110">
            <v>12.69</v>
          </cell>
        </row>
        <row r="111">
          <cell r="A111" t="str">
            <v>11/09</v>
          </cell>
          <cell r="C111">
            <v>6.68</v>
          </cell>
          <cell r="E111">
            <v>13.3</v>
          </cell>
        </row>
        <row r="112">
          <cell r="A112" t="str">
            <v>12/09</v>
          </cell>
          <cell r="C112">
            <v>7.13</v>
          </cell>
          <cell r="E112">
            <v>12.82</v>
          </cell>
        </row>
        <row r="113">
          <cell r="A113" t="str">
            <v>1/10</v>
          </cell>
          <cell r="C113">
            <v>7.55</v>
          </cell>
          <cell r="E113">
            <v>12.43</v>
          </cell>
        </row>
        <row r="114">
          <cell r="A114" t="str">
            <v>2/10</v>
          </cell>
          <cell r="C114">
            <v>7.7</v>
          </cell>
          <cell r="E114">
            <v>12.94</v>
          </cell>
        </row>
        <row r="115">
          <cell r="A115" t="str">
            <v>3/10</v>
          </cell>
          <cell r="C115">
            <v>8.2100000000000009</v>
          </cell>
          <cell r="E115">
            <v>13.14</v>
          </cell>
        </row>
        <row r="116">
          <cell r="A116" t="str">
            <v>4/10</v>
          </cell>
          <cell r="C116">
            <v>8.4600000000000009</v>
          </cell>
          <cell r="E116">
            <v>13.13</v>
          </cell>
        </row>
        <row r="117">
          <cell r="A117" t="str">
            <v>5/10</v>
          </cell>
          <cell r="C117">
            <v>8.6999999999999993</v>
          </cell>
          <cell r="E117">
            <v>13.27</v>
          </cell>
        </row>
        <row r="118">
          <cell r="A118" t="str">
            <v>6/10</v>
          </cell>
          <cell r="C118">
            <v>8.86</v>
          </cell>
          <cell r="E118">
            <v>13.37</v>
          </cell>
        </row>
        <row r="119">
          <cell r="A119" t="str">
            <v>7/10</v>
          </cell>
          <cell r="C119">
            <v>9.02</v>
          </cell>
          <cell r="E119">
            <v>13.86</v>
          </cell>
        </row>
        <row r="120">
          <cell r="A120" t="str">
            <v>8/10</v>
          </cell>
          <cell r="C120">
            <v>9.39</v>
          </cell>
          <cell r="E120">
            <v>14.31</v>
          </cell>
        </row>
        <row r="121">
          <cell r="A121" t="str">
            <v>9/10</v>
          </cell>
          <cell r="C121">
            <v>8.39</v>
          </cell>
          <cell r="E121">
            <v>15.1</v>
          </cell>
        </row>
        <row r="122">
          <cell r="A122" t="str">
            <v>10/10</v>
          </cell>
          <cell r="C122">
            <v>9.52</v>
          </cell>
          <cell r="E122">
            <v>16.54</v>
          </cell>
        </row>
        <row r="123">
          <cell r="A123" t="str">
            <v>11/10</v>
          </cell>
          <cell r="C123">
            <v>9.3800000000000008</v>
          </cell>
          <cell r="E123">
            <v>17.079999999999998</v>
          </cell>
        </row>
        <row r="124">
          <cell r="A124" t="str">
            <v>12/10</v>
          </cell>
          <cell r="C124">
            <v>9.8800000000000008</v>
          </cell>
          <cell r="E124">
            <v>17.05</v>
          </cell>
        </row>
        <row r="125">
          <cell r="A125" t="str">
            <v>1/11</v>
          </cell>
          <cell r="C125">
            <v>9.93</v>
          </cell>
          <cell r="E125">
            <v>17.03</v>
          </cell>
        </row>
        <row r="126">
          <cell r="A126" t="str">
            <v>2/11</v>
          </cell>
          <cell r="C126">
            <v>9.66</v>
          </cell>
          <cell r="E126">
            <v>17.07</v>
          </cell>
        </row>
        <row r="127">
          <cell r="A127" t="str">
            <v>3/11</v>
          </cell>
          <cell r="C127">
            <v>9.94</v>
          </cell>
          <cell r="E127">
            <v>15.78</v>
          </cell>
        </row>
        <row r="128">
          <cell r="A128" t="str">
            <v>4/11</v>
          </cell>
          <cell r="C128">
            <v>9.44</v>
          </cell>
          <cell r="E128">
            <v>14.15</v>
          </cell>
        </row>
        <row r="129">
          <cell r="A129" t="str">
            <v>5/11</v>
          </cell>
          <cell r="C129">
            <v>9.89</v>
          </cell>
          <cell r="E129">
            <v>15.05</v>
          </cell>
        </row>
        <row r="130">
          <cell r="A130" t="str">
            <v>6/11</v>
          </cell>
          <cell r="C130">
            <v>9.76</v>
          </cell>
          <cell r="E130">
            <v>15.08</v>
          </cell>
        </row>
        <row r="131">
          <cell r="A131" t="str">
            <v>7/11</v>
          </cell>
          <cell r="C131">
            <v>10.28</v>
          </cell>
          <cell r="E131">
            <v>15.1</v>
          </cell>
        </row>
        <row r="132">
          <cell r="A132" t="str">
            <v>8/11</v>
          </cell>
          <cell r="C132">
            <v>9.6199999999999992</v>
          </cell>
          <cell r="E132">
            <v>14.99</v>
          </cell>
        </row>
        <row r="133">
          <cell r="A133" t="str">
            <v>9/11</v>
          </cell>
          <cell r="C133">
            <v>8.69</v>
          </cell>
          <cell r="E133">
            <v>14.82</v>
          </cell>
        </row>
        <row r="134">
          <cell r="A134" t="str">
            <v>10/11</v>
          </cell>
          <cell r="C134">
            <v>8.41</v>
          </cell>
          <cell r="E134">
            <v>14.73</v>
          </cell>
        </row>
        <row r="135">
          <cell r="A135" t="str">
            <v>11/11</v>
          </cell>
          <cell r="C135">
            <v>7.99</v>
          </cell>
          <cell r="E135">
            <v>14.58</v>
          </cell>
        </row>
        <row r="136">
          <cell r="A136" t="str">
            <v>12/11</v>
          </cell>
          <cell r="C136">
            <v>7.74</v>
          </cell>
          <cell r="E136">
            <v>14.27</v>
          </cell>
        </row>
        <row r="137">
          <cell r="A137" t="str">
            <v>1/12</v>
          </cell>
          <cell r="C137">
            <v>8.1999999999999993</v>
          </cell>
          <cell r="E137">
            <v>13.13</v>
          </cell>
        </row>
        <row r="138">
          <cell r="A138" t="str">
            <v>2/12</v>
          </cell>
          <cell r="C138">
            <v>8.4600000000000009</v>
          </cell>
          <cell r="E138">
            <v>13.48</v>
          </cell>
        </row>
        <row r="139">
          <cell r="A139" t="str">
            <v>3/12</v>
          </cell>
          <cell r="C139">
            <v>8.7799999999999994</v>
          </cell>
          <cell r="E139">
            <v>14.16</v>
          </cell>
        </row>
        <row r="140">
          <cell r="A140" t="str">
            <v>4/12</v>
          </cell>
          <cell r="C140">
            <v>8.99</v>
          </cell>
          <cell r="E140">
            <v>13.56</v>
          </cell>
        </row>
        <row r="141">
          <cell r="A141" t="str">
            <v>5/12</v>
          </cell>
          <cell r="C141">
            <v>9.4600000000000009</v>
          </cell>
          <cell r="E141">
            <v>14.27</v>
          </cell>
        </row>
        <row r="142">
          <cell r="A142" t="str">
            <v>6/12</v>
          </cell>
          <cell r="C142">
            <v>9.82</v>
          </cell>
          <cell r="E142">
            <v>14.4</v>
          </cell>
        </row>
        <row r="143">
          <cell r="A143" t="str">
            <v>7/12</v>
          </cell>
          <cell r="C143">
            <v>9.7799999999999994</v>
          </cell>
          <cell r="E143">
            <v>14.71</v>
          </cell>
        </row>
        <row r="144">
          <cell r="A144" t="str">
            <v>8/12</v>
          </cell>
          <cell r="C144">
            <v>8.92</v>
          </cell>
          <cell r="E144">
            <v>14.83</v>
          </cell>
        </row>
        <row r="145">
          <cell r="A145" t="str">
            <v>9/12</v>
          </cell>
          <cell r="C145">
            <v>8.11</v>
          </cell>
          <cell r="E145">
            <v>14.98</v>
          </cell>
        </row>
        <row r="146">
          <cell r="A146" t="str">
            <v>10/12</v>
          </cell>
          <cell r="C146">
            <v>8.15</v>
          </cell>
          <cell r="E146">
            <v>14.99</v>
          </cell>
        </row>
        <row r="147">
          <cell r="A147" t="str">
            <v>11/12</v>
          </cell>
          <cell r="C147">
            <v>7.68</v>
          </cell>
          <cell r="E147">
            <v>15.03</v>
          </cell>
        </row>
        <row r="148">
          <cell r="A148" t="str">
            <v>12/12</v>
          </cell>
          <cell r="C148">
            <v>8.27</v>
          </cell>
          <cell r="E148">
            <v>14.82</v>
          </cell>
        </row>
        <row r="149">
          <cell r="A149" t="str">
            <v>1/13</v>
          </cell>
          <cell r="C149">
            <v>8.4600000000000009</v>
          </cell>
          <cell r="E149">
            <v>14.73</v>
          </cell>
        </row>
        <row r="150">
          <cell r="A150" t="str">
            <v>2/13</v>
          </cell>
          <cell r="C150">
            <v>8.82</v>
          </cell>
          <cell r="E150">
            <v>14.55</v>
          </cell>
        </row>
        <row r="151">
          <cell r="A151" t="str">
            <v>3/13</v>
          </cell>
          <cell r="C151">
            <v>9.14</v>
          </cell>
          <cell r="E151">
            <v>14.17</v>
          </cell>
        </row>
        <row r="152">
          <cell r="A152" t="str">
            <v>4/13</v>
          </cell>
          <cell r="C152">
            <v>9.1300000000000008</v>
          </cell>
          <cell r="E152">
            <v>14.04</v>
          </cell>
        </row>
        <row r="153">
          <cell r="A153" t="str">
            <v>5/13</v>
          </cell>
          <cell r="C153">
            <v>9.42</v>
          </cell>
          <cell r="E153">
            <v>14.54</v>
          </cell>
        </row>
        <row r="154">
          <cell r="A154" t="str">
            <v>6/13</v>
          </cell>
          <cell r="C154">
            <v>9.4499999999999993</v>
          </cell>
          <cell r="E154">
            <v>14.13</v>
          </cell>
        </row>
        <row r="155">
          <cell r="A155" t="str">
            <v>7/13</v>
          </cell>
          <cell r="C155">
            <v>9.6199999999999992</v>
          </cell>
          <cell r="E155">
            <v>13.95</v>
          </cell>
        </row>
        <row r="156">
          <cell r="A156" t="str">
            <v>8/13</v>
          </cell>
          <cell r="C156">
            <v>9.32</v>
          </cell>
          <cell r="E156">
            <v>14.17</v>
          </cell>
        </row>
        <row r="157">
          <cell r="A157" t="str">
            <v>9/13</v>
          </cell>
          <cell r="C157">
            <v>8.75</v>
          </cell>
          <cell r="E157">
            <v>14.7</v>
          </cell>
        </row>
        <row r="158">
          <cell r="A158" t="str">
            <v>10/13</v>
          </cell>
          <cell r="C158">
            <v>8.41</v>
          </cell>
          <cell r="E158">
            <v>14.31</v>
          </cell>
        </row>
        <row r="159">
          <cell r="A159" t="str">
            <v>11/13</v>
          </cell>
          <cell r="C159">
            <v>8.16</v>
          </cell>
          <cell r="E159">
            <v>13.52</v>
          </cell>
        </row>
        <row r="160">
          <cell r="A160" t="str">
            <v>12/13</v>
          </cell>
          <cell r="C160">
            <v>7.72</v>
          </cell>
          <cell r="E160">
            <v>12.72</v>
          </cell>
        </row>
        <row r="161">
          <cell r="A161" t="str">
            <v>1/14</v>
          </cell>
          <cell r="C161">
            <v>7.89</v>
          </cell>
          <cell r="E161">
            <v>12.48</v>
          </cell>
        </row>
        <row r="162">
          <cell r="A162" t="str">
            <v>2/14</v>
          </cell>
          <cell r="C162">
            <v>8.3800000000000008</v>
          </cell>
          <cell r="E162">
            <v>12.79</v>
          </cell>
        </row>
        <row r="163">
          <cell r="A163" t="str">
            <v>3/14</v>
          </cell>
          <cell r="C163">
            <v>8.5399999999999991</v>
          </cell>
          <cell r="E163">
            <v>12.94</v>
          </cell>
        </row>
        <row r="164">
          <cell r="A164" t="str">
            <v>4/14</v>
          </cell>
          <cell r="C164">
            <v>8.18</v>
          </cell>
          <cell r="E164">
            <v>12.38</v>
          </cell>
        </row>
        <row r="165">
          <cell r="A165" t="str">
            <v>5/14</v>
          </cell>
          <cell r="C165">
            <v>8.1199999999999992</v>
          </cell>
          <cell r="E165">
            <v>12.1</v>
          </cell>
        </row>
        <row r="166">
          <cell r="A166" t="str">
            <v>6/14</v>
          </cell>
          <cell r="C166">
            <v>8.3800000000000008</v>
          </cell>
          <cell r="E166">
            <v>11.27</v>
          </cell>
        </row>
        <row r="167">
          <cell r="A167" t="str">
            <v>7/14</v>
          </cell>
          <cell r="C167">
            <v>8.44</v>
          </cell>
          <cell r="E167">
            <v>12.09</v>
          </cell>
        </row>
        <row r="168">
          <cell r="A168" t="str">
            <v>8/14</v>
          </cell>
          <cell r="C168">
            <v>7.69</v>
          </cell>
          <cell r="E168">
            <v>12.14</v>
          </cell>
        </row>
        <row r="169">
          <cell r="A169" t="str">
            <v>9/14</v>
          </cell>
          <cell r="C169">
            <v>7.5</v>
          </cell>
          <cell r="E169">
            <v>12.74</v>
          </cell>
        </row>
        <row r="170">
          <cell r="A170" t="str">
            <v>10/14</v>
          </cell>
          <cell r="C170">
            <v>6.67</v>
          </cell>
          <cell r="E170">
            <v>12.76</v>
          </cell>
        </row>
        <row r="171">
          <cell r="A171" t="str">
            <v>11/14</v>
          </cell>
          <cell r="C171">
            <v>6.52</v>
          </cell>
          <cell r="E171">
            <v>12.85</v>
          </cell>
        </row>
        <row r="172">
          <cell r="A172" t="str">
            <v>12/14</v>
          </cell>
          <cell r="C172">
            <v>6.49</v>
          </cell>
          <cell r="E172">
            <v>12.96</v>
          </cell>
        </row>
        <row r="173">
          <cell r="A173" t="str">
            <v>1/15</v>
          </cell>
          <cell r="C173">
            <v>7.23</v>
          </cell>
          <cell r="E173">
            <v>13.52</v>
          </cell>
        </row>
        <row r="174">
          <cell r="A174" t="str">
            <v>2/15</v>
          </cell>
          <cell r="C174">
            <v>7.74</v>
          </cell>
          <cell r="E174">
            <v>13.69</v>
          </cell>
        </row>
        <row r="175">
          <cell r="A175" t="str">
            <v>3/15</v>
          </cell>
          <cell r="C175">
            <v>8.31</v>
          </cell>
          <cell r="E175">
            <v>14.46</v>
          </cell>
        </row>
        <row r="176">
          <cell r="A176" t="str">
            <v>4/15</v>
          </cell>
          <cell r="C176">
            <v>9.32</v>
          </cell>
          <cell r="E176">
            <v>14.73</v>
          </cell>
        </row>
        <row r="177">
          <cell r="A177" t="str">
            <v>5/15</v>
          </cell>
          <cell r="C177">
            <v>11.15</v>
          </cell>
          <cell r="E177">
            <v>16.809999999999999</v>
          </cell>
        </row>
        <row r="178">
          <cell r="A178" t="str">
            <v>6/15</v>
          </cell>
          <cell r="C178">
            <v>11.16</v>
          </cell>
          <cell r="E178">
            <v>17.7</v>
          </cell>
        </row>
        <row r="179">
          <cell r="A179" t="str">
            <v>7/15</v>
          </cell>
          <cell r="C179">
            <v>11.09</v>
          </cell>
          <cell r="E179">
            <v>17.45</v>
          </cell>
        </row>
        <row r="180">
          <cell r="A180" t="str">
            <v>8/15</v>
          </cell>
          <cell r="C180">
            <v>11.7</v>
          </cell>
          <cell r="E180">
            <v>17.73</v>
          </cell>
        </row>
        <row r="181">
          <cell r="A181" t="str">
            <v>9/15</v>
          </cell>
          <cell r="C181">
            <v>9.7200000000000006</v>
          </cell>
          <cell r="E181">
            <v>17.760000000000002</v>
          </cell>
        </row>
        <row r="182">
          <cell r="A182" t="str">
            <v>10/15</v>
          </cell>
          <cell r="C182">
            <v>8.65</v>
          </cell>
          <cell r="E182">
            <v>17.07</v>
          </cell>
        </row>
        <row r="183">
          <cell r="A183" t="str">
            <v>11/15</v>
          </cell>
          <cell r="C183">
            <v>9.19</v>
          </cell>
          <cell r="E183">
            <v>16.47</v>
          </cell>
        </row>
        <row r="184">
          <cell r="A184" t="str">
            <v>12/15</v>
          </cell>
          <cell r="C184">
            <v>10.15</v>
          </cell>
          <cell r="E184">
            <v>15.58</v>
          </cell>
        </row>
        <row r="185">
          <cell r="A185" t="str">
            <v>1/16</v>
          </cell>
          <cell r="C185">
            <v>10.08</v>
          </cell>
          <cell r="E185">
            <v>15.01</v>
          </cell>
        </row>
        <row r="186">
          <cell r="A186" t="str">
            <v>2/16</v>
          </cell>
          <cell r="C186">
            <v>9.1300000000000008</v>
          </cell>
          <cell r="E186">
            <v>14.63</v>
          </cell>
        </row>
        <row r="187">
          <cell r="A187" t="str">
            <v>3/16</v>
          </cell>
          <cell r="C187">
            <v>9.32</v>
          </cell>
          <cell r="E187">
            <v>14.82</v>
          </cell>
        </row>
        <row r="188">
          <cell r="A188" t="str">
            <v>4/16</v>
          </cell>
        </row>
        <row r="189">
          <cell r="A189" t="str">
            <v>5/16</v>
          </cell>
        </row>
        <row r="190">
          <cell r="A190" t="str">
            <v>6/16</v>
          </cell>
        </row>
        <row r="191">
          <cell r="A191" t="str">
            <v>7/16</v>
          </cell>
        </row>
        <row r="192">
          <cell r="A192" t="str">
            <v>8/16</v>
          </cell>
        </row>
        <row r="193">
          <cell r="A193" t="str">
            <v>9/16</v>
          </cell>
        </row>
        <row r="194">
          <cell r="A194" t="str">
            <v>10/16</v>
          </cell>
        </row>
        <row r="195">
          <cell r="A195" t="str">
            <v>11/16</v>
          </cell>
        </row>
        <row r="196">
          <cell r="A196" t="str">
            <v>12/16</v>
          </cell>
        </row>
        <row r="197">
          <cell r="A197" t="str">
            <v>1/17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bnei-bakar.co.il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opLeftCell="A46" zoomScale="120" zoomScaleNormal="120" workbookViewId="0">
      <selection activeCell="M30" sqref="M30"/>
    </sheetView>
  </sheetViews>
  <sheetFormatPr defaultRowHeight="12.75" x14ac:dyDescent="0.2"/>
  <sheetData/>
  <pageMargins left="0.7" right="0.7" top="0.75" bottom="0.75" header="0.3" footer="0.3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8"/>
  <sheetViews>
    <sheetView rightToLeft="1" topLeftCell="B31" zoomScale="150" zoomScaleNormal="150" workbookViewId="0">
      <selection activeCell="K35" sqref="K35"/>
    </sheetView>
  </sheetViews>
  <sheetFormatPr defaultRowHeight="12.75" x14ac:dyDescent="0.2"/>
  <cols>
    <col min="1" max="1" width="8.28515625" customWidth="1"/>
    <col min="2" max="2" width="7.7109375" customWidth="1"/>
    <col min="6" max="6" width="8.28515625" customWidth="1"/>
    <col min="7" max="7" width="11.140625" customWidth="1"/>
  </cols>
  <sheetData>
    <row r="28" ht="2.25" customHeight="1" x14ac:dyDescent="0.2"/>
  </sheetData>
  <pageMargins left="0.7" right="0.7" top="0.75" bottom="0.75" header="0.3" footer="0.3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rightToLeft="1" view="pageBreakPreview" zoomScale="120" zoomScaleNormal="100" zoomScaleSheetLayoutView="120" workbookViewId="0">
      <pane ySplit="58" topLeftCell="A113" activePane="bottomLeft" state="frozen"/>
      <selection activeCell="J22" sqref="J22"/>
      <selection pane="bottomLeft" activeCell="M128" sqref="M128"/>
    </sheetView>
  </sheetViews>
  <sheetFormatPr defaultRowHeight="12.75" x14ac:dyDescent="0.2"/>
  <cols>
    <col min="1" max="1" width="12" style="5" customWidth="1"/>
    <col min="2" max="3" width="8.5703125" customWidth="1"/>
    <col min="4" max="5" width="8.5703125" bestFit="1" customWidth="1"/>
    <col min="6" max="6" width="8.140625" bestFit="1" customWidth="1"/>
    <col min="7" max="7" width="7.5703125" customWidth="1"/>
    <col min="8" max="8" width="7" bestFit="1" customWidth="1"/>
    <col min="9" max="9" width="7.5703125" customWidth="1"/>
    <col min="10" max="10" width="9.28515625" bestFit="1" customWidth="1"/>
    <col min="11" max="11" width="8" customWidth="1"/>
  </cols>
  <sheetData>
    <row r="1" spans="1:10" x14ac:dyDescent="0.2">
      <c r="A1" s="5" t="s">
        <v>195</v>
      </c>
    </row>
    <row r="2" spans="1:10" ht="30" customHeight="1" x14ac:dyDescent="0.2">
      <c r="A2" s="26" t="s">
        <v>107</v>
      </c>
      <c r="B2" s="26" t="s">
        <v>77</v>
      </c>
      <c r="C2" s="26" t="s">
        <v>78</v>
      </c>
      <c r="D2" s="26" t="s">
        <v>79</v>
      </c>
      <c r="E2" s="26" t="s">
        <v>80</v>
      </c>
      <c r="F2" s="26" t="s">
        <v>32</v>
      </c>
      <c r="G2" s="26" t="s">
        <v>33</v>
      </c>
      <c r="H2" s="26" t="s">
        <v>34</v>
      </c>
      <c r="I2" s="26" t="s">
        <v>35</v>
      </c>
      <c r="J2" s="26" t="s">
        <v>24</v>
      </c>
    </row>
    <row r="3" spans="1:10" hidden="1" x14ac:dyDescent="0.2">
      <c r="A3" s="4" t="s">
        <v>110</v>
      </c>
      <c r="B3" s="7">
        <v>7.24</v>
      </c>
      <c r="C3" s="7">
        <v>7.33</v>
      </c>
      <c r="D3" s="7">
        <v>7.63</v>
      </c>
      <c r="E3" s="7">
        <v>5.86</v>
      </c>
      <c r="F3" s="8">
        <v>6.97</v>
      </c>
      <c r="G3" s="8">
        <v>6.38</v>
      </c>
      <c r="H3" s="8">
        <v>5.43</v>
      </c>
      <c r="I3" s="8">
        <v>3.1</v>
      </c>
      <c r="J3" s="8">
        <v>5.7590136411332633</v>
      </c>
    </row>
    <row r="4" spans="1:10" hidden="1" x14ac:dyDescent="0.2">
      <c r="A4" s="4" t="s">
        <v>111</v>
      </c>
      <c r="B4" s="7">
        <v>7.29</v>
      </c>
      <c r="C4" s="7">
        <v>7.29</v>
      </c>
      <c r="D4" s="7">
        <v>7.43</v>
      </c>
      <c r="E4" s="7">
        <v>4.91</v>
      </c>
      <c r="F4" s="8">
        <v>6.99</v>
      </c>
      <c r="G4" s="8">
        <v>6.4</v>
      </c>
      <c r="H4" s="8">
        <v>5.56</v>
      </c>
      <c r="I4" s="8">
        <v>2.98</v>
      </c>
      <c r="J4" s="8">
        <v>5.6958759124087592</v>
      </c>
    </row>
    <row r="5" spans="1:10" hidden="1" x14ac:dyDescent="0.2">
      <c r="A5" s="4" t="s">
        <v>112</v>
      </c>
      <c r="B5" s="7">
        <v>7.86</v>
      </c>
      <c r="C5" s="7">
        <v>7.69</v>
      </c>
      <c r="D5" s="7">
        <v>7.53</v>
      </c>
      <c r="E5" s="7">
        <v>5.89</v>
      </c>
      <c r="F5" s="8">
        <v>7.52</v>
      </c>
      <c r="G5" s="8">
        <v>6.94</v>
      </c>
      <c r="H5" s="8">
        <v>6.03</v>
      </c>
      <c r="I5" s="8">
        <v>3.14</v>
      </c>
      <c r="J5" s="8">
        <v>5.9858502673796794</v>
      </c>
    </row>
    <row r="6" spans="1:10" hidden="1" x14ac:dyDescent="0.2">
      <c r="A6" s="4" t="s">
        <v>113</v>
      </c>
      <c r="B6" s="7">
        <v>7.76</v>
      </c>
      <c r="C6" s="7" t="s">
        <v>16</v>
      </c>
      <c r="D6" s="7">
        <v>7.83</v>
      </c>
      <c r="E6" s="7">
        <v>6.73</v>
      </c>
      <c r="F6" s="8">
        <v>7.66</v>
      </c>
      <c r="G6" s="8">
        <v>7.2</v>
      </c>
      <c r="H6" s="8">
        <v>6.09</v>
      </c>
      <c r="I6" s="8">
        <v>3.46</v>
      </c>
      <c r="J6" s="8">
        <v>5.8969760479041913</v>
      </c>
    </row>
    <row r="7" spans="1:10" hidden="1" x14ac:dyDescent="0.2">
      <c r="A7" s="4" t="s">
        <v>114</v>
      </c>
      <c r="B7" s="7">
        <v>8.39</v>
      </c>
      <c r="C7" s="7">
        <v>8.7100000000000009</v>
      </c>
      <c r="D7" s="7">
        <v>8.68</v>
      </c>
      <c r="E7" s="7">
        <v>5.79</v>
      </c>
      <c r="F7" s="8">
        <v>8.41</v>
      </c>
      <c r="G7" s="8">
        <v>7.98</v>
      </c>
      <c r="H7" s="8">
        <v>7.07</v>
      </c>
      <c r="I7" s="8">
        <v>4.42</v>
      </c>
      <c r="J7" s="8">
        <v>6.8595840266222972</v>
      </c>
    </row>
    <row r="8" spans="1:10" hidden="1" x14ac:dyDescent="0.2">
      <c r="A8" s="4" t="s">
        <v>115</v>
      </c>
      <c r="B8" s="7">
        <v>9.31</v>
      </c>
      <c r="C8" s="7">
        <v>9.27</v>
      </c>
      <c r="D8" s="7">
        <v>9.34</v>
      </c>
      <c r="E8" s="7">
        <v>5.92</v>
      </c>
      <c r="F8" s="8">
        <v>9.3699999999999992</v>
      </c>
      <c r="G8" s="8">
        <v>8.92</v>
      </c>
      <c r="H8" s="8">
        <v>7.9</v>
      </c>
      <c r="I8" s="8">
        <v>4.5199999999999996</v>
      </c>
      <c r="J8" s="8">
        <v>7.6540853658536587</v>
      </c>
    </row>
    <row r="9" spans="1:10" hidden="1" x14ac:dyDescent="0.2">
      <c r="A9" s="4" t="s">
        <v>116</v>
      </c>
      <c r="B9" s="7">
        <v>10.36</v>
      </c>
      <c r="C9" s="7">
        <v>10.45</v>
      </c>
      <c r="D9" s="7">
        <v>10.54</v>
      </c>
      <c r="E9" s="7">
        <v>7.41</v>
      </c>
      <c r="F9" s="8">
        <v>10.17</v>
      </c>
      <c r="G9" s="8">
        <v>9.57</v>
      </c>
      <c r="H9" s="8">
        <v>8.43</v>
      </c>
      <c r="I9" s="8">
        <v>5.07</v>
      </c>
      <c r="J9" s="8">
        <v>8.3695505617977535</v>
      </c>
    </row>
    <row r="10" spans="1:10" hidden="1" x14ac:dyDescent="0.2">
      <c r="A10" s="4" t="s">
        <v>117</v>
      </c>
      <c r="B10" s="7">
        <v>10.47</v>
      </c>
      <c r="C10" s="7">
        <v>10.49</v>
      </c>
      <c r="D10" s="7">
        <v>10.73</v>
      </c>
      <c r="E10" s="7">
        <v>7.23</v>
      </c>
      <c r="F10" s="8">
        <v>10.3</v>
      </c>
      <c r="G10" s="8">
        <v>9.75</v>
      </c>
      <c r="H10" s="8">
        <v>8.44</v>
      </c>
      <c r="I10" s="8">
        <v>5.07</v>
      </c>
      <c r="J10" s="8">
        <v>8.4867774086378738</v>
      </c>
    </row>
    <row r="11" spans="1:10" hidden="1" x14ac:dyDescent="0.2">
      <c r="A11" s="4" t="s">
        <v>118</v>
      </c>
      <c r="B11" s="7">
        <v>9.52</v>
      </c>
      <c r="C11" s="7">
        <v>9.64</v>
      </c>
      <c r="D11" s="7">
        <v>8.7899999999999991</v>
      </c>
      <c r="E11" s="7">
        <v>6.3</v>
      </c>
      <c r="F11" s="8">
        <v>9.9499999999999993</v>
      </c>
      <c r="G11" s="8">
        <v>9.25</v>
      </c>
      <c r="H11" s="8">
        <v>7.22</v>
      </c>
      <c r="I11" s="8">
        <v>4.04</v>
      </c>
      <c r="J11" s="8">
        <v>7.5555081967213109</v>
      </c>
    </row>
    <row r="12" spans="1:10" hidden="1" x14ac:dyDescent="0.2">
      <c r="A12" s="4" t="s">
        <v>119</v>
      </c>
      <c r="B12" s="7">
        <v>8.56</v>
      </c>
      <c r="C12" s="7">
        <v>8.3000000000000007</v>
      </c>
      <c r="D12" s="7">
        <v>8.24</v>
      </c>
      <c r="E12" s="7">
        <v>6.17</v>
      </c>
      <c r="F12" s="8">
        <v>8.32</v>
      </c>
      <c r="G12" s="8">
        <v>7.72</v>
      </c>
      <c r="H12" s="8">
        <v>6.41</v>
      </c>
      <c r="I12" s="8">
        <v>3.7</v>
      </c>
      <c r="J12" s="8">
        <v>6.579837398373984</v>
      </c>
    </row>
    <row r="13" spans="1:10" hidden="1" x14ac:dyDescent="0.2">
      <c r="A13" s="4" t="s">
        <v>120</v>
      </c>
      <c r="B13" s="7">
        <v>8.84</v>
      </c>
      <c r="C13" s="7">
        <v>800</v>
      </c>
      <c r="D13" s="7">
        <v>750</v>
      </c>
      <c r="E13" s="7">
        <v>5.36</v>
      </c>
      <c r="F13" s="8">
        <v>8.4</v>
      </c>
      <c r="G13" s="8">
        <v>7.77</v>
      </c>
      <c r="H13" s="8">
        <v>6.78</v>
      </c>
      <c r="I13" s="8">
        <v>3.87</v>
      </c>
      <c r="J13" s="8">
        <v>391.44779158040024</v>
      </c>
    </row>
    <row r="14" spans="1:10" hidden="1" x14ac:dyDescent="0.2">
      <c r="A14" s="4" t="s">
        <v>121</v>
      </c>
      <c r="B14" s="7">
        <v>8.69</v>
      </c>
      <c r="C14" s="7">
        <v>8.76</v>
      </c>
      <c r="D14" s="7">
        <v>8.65</v>
      </c>
      <c r="E14" s="7">
        <v>7.12</v>
      </c>
      <c r="F14" s="8">
        <v>8.58</v>
      </c>
      <c r="G14" s="8">
        <v>8.11</v>
      </c>
      <c r="H14" s="8">
        <v>6.91</v>
      </c>
      <c r="I14" s="8">
        <v>4.04</v>
      </c>
      <c r="J14" s="8">
        <v>7.1916363636363627</v>
      </c>
    </row>
    <row r="15" spans="1:10" hidden="1" x14ac:dyDescent="0.2">
      <c r="A15" s="27" t="s">
        <v>23</v>
      </c>
      <c r="B15" s="28">
        <v>8.6908333333333339</v>
      </c>
      <c r="C15" s="28">
        <v>8.7690909090909095</v>
      </c>
      <c r="D15" s="28">
        <v>70.44916666666667</v>
      </c>
      <c r="E15" s="28">
        <v>6.224166666666668</v>
      </c>
      <c r="F15" s="28">
        <v>8.5533333333333328</v>
      </c>
      <c r="G15" s="28">
        <v>7.9991666666666674</v>
      </c>
      <c r="H15" s="28">
        <v>6.855833333333333</v>
      </c>
      <c r="I15" s="28">
        <v>3.9508333333333336</v>
      </c>
      <c r="J15" s="28">
        <v>38.956873897572443</v>
      </c>
    </row>
    <row r="16" spans="1:10" hidden="1" x14ac:dyDescent="0.2">
      <c r="A16" s="29" t="s">
        <v>24</v>
      </c>
      <c r="B16" s="28">
        <v>8.5072789115646277</v>
      </c>
      <c r="C16" s="28">
        <v>8.4821794871794864</v>
      </c>
      <c r="D16" s="28">
        <v>505.49080428954431</v>
      </c>
      <c r="E16" s="28">
        <v>6.1051481481481487</v>
      </c>
      <c r="F16" s="28">
        <v>8.3566783391695836</v>
      </c>
      <c r="G16" s="28">
        <v>7.7038888888888897</v>
      </c>
      <c r="H16" s="28">
        <v>6.5625</v>
      </c>
      <c r="I16" s="28">
        <v>3.8431095406360427</v>
      </c>
      <c r="J16" s="28">
        <v>68.076894122826317</v>
      </c>
    </row>
    <row r="17" spans="1:10" hidden="1" x14ac:dyDescent="0.2">
      <c r="A17" s="4" t="s">
        <v>66</v>
      </c>
      <c r="B17" s="7">
        <v>9.11</v>
      </c>
      <c r="C17" s="7">
        <v>8.93</v>
      </c>
      <c r="D17" s="7">
        <v>9.18</v>
      </c>
      <c r="E17" s="7">
        <v>6.28</v>
      </c>
      <c r="F17" s="8">
        <v>8.65</v>
      </c>
      <c r="G17" s="8">
        <v>8.25</v>
      </c>
      <c r="H17" s="8">
        <v>7.36</v>
      </c>
      <c r="I17" s="8">
        <v>3.78</v>
      </c>
      <c r="J17" s="8">
        <v>7.5497207678883065</v>
      </c>
    </row>
    <row r="18" spans="1:10" hidden="1" x14ac:dyDescent="0.2">
      <c r="A18" s="4" t="s">
        <v>69</v>
      </c>
      <c r="B18" s="7">
        <v>9.3000000000000007</v>
      </c>
      <c r="C18" s="7">
        <v>9.5</v>
      </c>
      <c r="D18" s="7">
        <v>9.43</v>
      </c>
      <c r="E18" s="7">
        <v>5.93</v>
      </c>
      <c r="F18" s="8">
        <v>9.23</v>
      </c>
      <c r="G18" s="8">
        <v>8.7899999999999991</v>
      </c>
      <c r="H18" s="8">
        <v>7.91</v>
      </c>
      <c r="I18" s="8">
        <v>4.2</v>
      </c>
      <c r="J18" s="8">
        <v>7.6990020366598779</v>
      </c>
    </row>
    <row r="19" spans="1:10" hidden="1" x14ac:dyDescent="0.2">
      <c r="A19" s="4" t="s">
        <v>70</v>
      </c>
      <c r="B19" s="7">
        <v>9.69</v>
      </c>
      <c r="C19" s="7">
        <v>9.69</v>
      </c>
      <c r="D19" s="7">
        <v>9.6300000000000008</v>
      </c>
      <c r="E19" s="7">
        <v>6.57</v>
      </c>
      <c r="F19" s="8">
        <v>9.65</v>
      </c>
      <c r="G19" s="8">
        <v>9.19</v>
      </c>
      <c r="H19" s="8">
        <v>8.31</v>
      </c>
      <c r="I19" s="8">
        <v>4.3499999999999996</v>
      </c>
      <c r="J19" s="8">
        <v>8.2053648068669531</v>
      </c>
    </row>
    <row r="20" spans="1:10" hidden="1" x14ac:dyDescent="0.2">
      <c r="A20" s="4" t="s">
        <v>71</v>
      </c>
      <c r="B20" s="7">
        <v>10.36</v>
      </c>
      <c r="C20" s="7">
        <v>9.98</v>
      </c>
      <c r="D20" s="7">
        <v>9.25</v>
      </c>
      <c r="E20" s="7">
        <v>6.19</v>
      </c>
      <c r="F20" s="8">
        <v>10.039999999999999</v>
      </c>
      <c r="G20" s="8">
        <v>9.5299999999999994</v>
      </c>
      <c r="H20" s="8">
        <v>8.77</v>
      </c>
      <c r="I20" s="8">
        <v>4.17</v>
      </c>
      <c r="J20" s="8">
        <v>8.4590286975717426</v>
      </c>
    </row>
    <row r="21" spans="1:10" hidden="1" x14ac:dyDescent="0.2">
      <c r="A21" s="4" t="s">
        <v>72</v>
      </c>
      <c r="B21" s="7">
        <v>10.6</v>
      </c>
      <c r="C21" s="7">
        <v>10.46</v>
      </c>
      <c r="D21" s="7">
        <v>9.86</v>
      </c>
      <c r="E21" s="7">
        <v>6.98</v>
      </c>
      <c r="F21" s="8">
        <v>10.37</v>
      </c>
      <c r="G21" s="8">
        <v>9.89</v>
      </c>
      <c r="H21" s="8">
        <v>8.9600000000000009</v>
      </c>
      <c r="I21" s="8">
        <v>4.45</v>
      </c>
      <c r="J21" s="8">
        <v>8.6971496437054636</v>
      </c>
    </row>
    <row r="22" spans="1:10" hidden="1" x14ac:dyDescent="0.2">
      <c r="A22" s="4" t="s">
        <v>81</v>
      </c>
      <c r="B22" s="7">
        <v>10.7</v>
      </c>
      <c r="C22" s="7">
        <v>10.58</v>
      </c>
      <c r="D22" s="7">
        <v>10.88</v>
      </c>
      <c r="E22" s="7">
        <v>7.46</v>
      </c>
      <c r="F22" s="8">
        <v>10.54</v>
      </c>
      <c r="G22" s="8">
        <v>10.11</v>
      </c>
      <c r="H22" s="8">
        <v>8.7100000000000009</v>
      </c>
      <c r="I22" s="8">
        <v>4.8899999999999997</v>
      </c>
      <c r="J22" s="8">
        <v>8.8597356828193838</v>
      </c>
    </row>
    <row r="23" spans="1:10" hidden="1" x14ac:dyDescent="0.2">
      <c r="A23" s="4" t="s">
        <v>82</v>
      </c>
      <c r="B23" s="7">
        <v>11.18</v>
      </c>
      <c r="C23" s="7">
        <v>10.63</v>
      </c>
      <c r="D23" s="7">
        <v>8.25</v>
      </c>
      <c r="E23" s="7">
        <v>8.1999999999999993</v>
      </c>
      <c r="F23" s="8">
        <v>10.62</v>
      </c>
      <c r="G23" s="8">
        <v>10.3</v>
      </c>
      <c r="H23" s="8">
        <v>9.0500000000000007</v>
      </c>
      <c r="I23" s="8">
        <v>5.71</v>
      </c>
      <c r="J23" s="8">
        <v>9.0188594704684331</v>
      </c>
    </row>
    <row r="24" spans="1:10" hidden="1" x14ac:dyDescent="0.2">
      <c r="A24" s="4" t="s">
        <v>83</v>
      </c>
      <c r="B24" s="7">
        <v>11.03</v>
      </c>
      <c r="C24" s="7">
        <v>11.16</v>
      </c>
      <c r="D24" s="7">
        <v>10.44</v>
      </c>
      <c r="E24" s="7">
        <v>8.0399999999999991</v>
      </c>
      <c r="F24" s="8">
        <v>10.71</v>
      </c>
      <c r="G24" s="8">
        <v>10.26</v>
      </c>
      <c r="H24" s="8">
        <v>9</v>
      </c>
      <c r="I24" s="8">
        <v>5.63</v>
      </c>
      <c r="J24" s="8">
        <v>9.3856843267108179</v>
      </c>
    </row>
    <row r="25" spans="1:10" hidden="1" x14ac:dyDescent="0.2">
      <c r="A25" s="4" t="s">
        <v>84</v>
      </c>
      <c r="B25" s="7">
        <v>10.67</v>
      </c>
      <c r="C25" s="7">
        <v>10.52</v>
      </c>
      <c r="D25" s="7">
        <v>9.6999999999999993</v>
      </c>
      <c r="E25" s="7">
        <v>7.03</v>
      </c>
      <c r="F25" s="8">
        <v>10.35</v>
      </c>
      <c r="G25" s="8">
        <v>9.77</v>
      </c>
      <c r="H25" s="8">
        <v>8.49</v>
      </c>
      <c r="I25" s="8">
        <v>4.96</v>
      </c>
      <c r="J25" s="8">
        <v>8.3850479846449133</v>
      </c>
    </row>
    <row r="26" spans="1:10" hidden="1" x14ac:dyDescent="0.2">
      <c r="A26" s="4" t="s">
        <v>88</v>
      </c>
      <c r="B26" s="7">
        <v>11.62</v>
      </c>
      <c r="C26" s="7">
        <v>11.6</v>
      </c>
      <c r="D26" s="7">
        <v>11.32</v>
      </c>
      <c r="E26" s="7">
        <v>8.27</v>
      </c>
      <c r="F26" s="8">
        <v>11.14</v>
      </c>
      <c r="G26" s="8">
        <v>10.7</v>
      </c>
      <c r="H26" s="8">
        <v>9.2200000000000006</v>
      </c>
      <c r="I26" s="8">
        <v>5.66</v>
      </c>
      <c r="J26" s="8">
        <v>9.5180293159609111</v>
      </c>
    </row>
    <row r="27" spans="1:10" hidden="1" x14ac:dyDescent="0.2">
      <c r="A27" s="4" t="s">
        <v>85</v>
      </c>
      <c r="B27" s="7">
        <v>11.95</v>
      </c>
      <c r="C27" s="7">
        <v>11.96</v>
      </c>
      <c r="D27" s="7">
        <v>12.2</v>
      </c>
      <c r="E27" s="7">
        <v>7.33</v>
      </c>
      <c r="F27" s="8">
        <v>11.39</v>
      </c>
      <c r="G27" s="8">
        <v>10.94</v>
      </c>
      <c r="H27" s="8">
        <v>9.34</v>
      </c>
      <c r="I27" s="8">
        <v>4.99</v>
      </c>
      <c r="J27" s="8">
        <v>9.3843505477308291</v>
      </c>
    </row>
    <row r="28" spans="1:10" hidden="1" x14ac:dyDescent="0.2">
      <c r="A28" s="4" t="s">
        <v>86</v>
      </c>
      <c r="B28" s="7">
        <v>12.18</v>
      </c>
      <c r="C28" s="7">
        <v>12.09</v>
      </c>
      <c r="D28" s="7">
        <v>10.52</v>
      </c>
      <c r="E28" s="7">
        <v>8.19</v>
      </c>
      <c r="F28" s="8">
        <v>11.73</v>
      </c>
      <c r="G28" s="8">
        <v>11.3</v>
      </c>
      <c r="H28" s="8">
        <v>9.9</v>
      </c>
      <c r="I28" s="8">
        <v>5.74</v>
      </c>
      <c r="J28" s="8">
        <v>9.8834034416826011</v>
      </c>
    </row>
    <row r="29" spans="1:10" hidden="1" x14ac:dyDescent="0.2">
      <c r="A29" s="27" t="s">
        <v>23</v>
      </c>
      <c r="B29" s="28">
        <v>10.699166666666668</v>
      </c>
      <c r="C29" s="28">
        <v>10.591666666666667</v>
      </c>
      <c r="D29" s="28">
        <v>10.055</v>
      </c>
      <c r="E29" s="28">
        <v>7.2058333333333335</v>
      </c>
      <c r="F29" s="28">
        <v>10.368333333333334</v>
      </c>
      <c r="G29" s="28">
        <v>9.9191666666666674</v>
      </c>
      <c r="H29" s="28">
        <v>8.7516666666666669</v>
      </c>
      <c r="I29" s="28">
        <v>4.8775000000000004</v>
      </c>
      <c r="J29" s="28">
        <v>8.7537813935591871</v>
      </c>
    </row>
    <row r="30" spans="1:10" hidden="1" x14ac:dyDescent="0.2">
      <c r="A30" s="29" t="s">
        <v>24</v>
      </c>
      <c r="B30" s="28">
        <v>10.746517857142859</v>
      </c>
      <c r="C30" s="28">
        <v>10.627431192660548</v>
      </c>
      <c r="D30" s="28">
        <v>10.116198347107437</v>
      </c>
      <c r="E30" s="28">
        <v>7.2365024630541859</v>
      </c>
      <c r="F30" s="28">
        <v>10.441381634372368</v>
      </c>
      <c r="G30" s="28">
        <v>9.8741228851291183</v>
      </c>
      <c r="H30" s="28">
        <v>8.7718979591836721</v>
      </c>
      <c r="I30" s="28">
        <v>4.9706032647267566</v>
      </c>
      <c r="J30" s="28">
        <v>8.8149648962148959</v>
      </c>
    </row>
    <row r="31" spans="1:10" hidden="1" x14ac:dyDescent="0.2">
      <c r="A31" s="4" t="s">
        <v>67</v>
      </c>
      <c r="B31" s="3">
        <v>11.8</v>
      </c>
      <c r="C31" s="3">
        <v>11.57</v>
      </c>
      <c r="D31" s="3">
        <v>12.12</v>
      </c>
      <c r="E31" s="3">
        <v>8.61</v>
      </c>
      <c r="F31" s="3">
        <v>11.58</v>
      </c>
      <c r="G31" s="3">
        <v>11.12</v>
      </c>
      <c r="H31" s="3">
        <v>9.74</v>
      </c>
      <c r="I31" s="3">
        <v>5.4</v>
      </c>
      <c r="J31" s="8">
        <v>9.8519047619047608</v>
      </c>
    </row>
    <row r="32" spans="1:10" hidden="1" x14ac:dyDescent="0.2">
      <c r="A32" s="4" t="s">
        <v>90</v>
      </c>
      <c r="B32" s="3">
        <v>12.01</v>
      </c>
      <c r="C32" s="3">
        <v>12.16</v>
      </c>
      <c r="D32" s="3">
        <v>11.41</v>
      </c>
      <c r="E32" s="3">
        <v>7.35</v>
      </c>
      <c r="F32" s="3">
        <v>11.5</v>
      </c>
      <c r="G32" s="3">
        <v>11.1</v>
      </c>
      <c r="H32" s="3">
        <v>9.93</v>
      </c>
      <c r="I32" s="3">
        <v>4.91</v>
      </c>
      <c r="J32" s="8">
        <v>9.6375127768313451</v>
      </c>
    </row>
    <row r="33" spans="1:11" hidden="1" x14ac:dyDescent="0.2">
      <c r="A33" s="4" t="s">
        <v>91</v>
      </c>
      <c r="B33" s="3">
        <v>12.14</v>
      </c>
      <c r="C33" s="3">
        <v>12.58</v>
      </c>
      <c r="D33" s="3">
        <v>12.68</v>
      </c>
      <c r="E33" s="3">
        <v>8.43</v>
      </c>
      <c r="F33" s="3">
        <v>11.38</v>
      </c>
      <c r="G33" s="3">
        <v>10.92</v>
      </c>
      <c r="H33" s="3">
        <v>9.61</v>
      </c>
      <c r="I33" s="3">
        <v>5.22</v>
      </c>
      <c r="J33" s="8">
        <v>10.024541935483871</v>
      </c>
    </row>
    <row r="34" spans="1:11" hidden="1" x14ac:dyDescent="0.2">
      <c r="A34" s="4" t="s">
        <v>92</v>
      </c>
      <c r="B34" s="3">
        <v>11.86</v>
      </c>
      <c r="C34" s="3">
        <v>11.95</v>
      </c>
      <c r="D34" s="3">
        <v>13.51</v>
      </c>
      <c r="E34" s="3">
        <v>9.19</v>
      </c>
      <c r="F34" s="3">
        <v>11.08</v>
      </c>
      <c r="G34" s="3">
        <v>10.6</v>
      </c>
      <c r="H34" s="3">
        <v>8.99</v>
      </c>
      <c r="I34" s="3">
        <v>5.58</v>
      </c>
      <c r="J34" s="8">
        <v>9.4390464547677251</v>
      </c>
    </row>
    <row r="35" spans="1:11" hidden="1" x14ac:dyDescent="0.2">
      <c r="A35" s="4" t="s">
        <v>93</v>
      </c>
      <c r="B35" s="3">
        <v>11.41</v>
      </c>
      <c r="C35" s="3">
        <v>12.39</v>
      </c>
      <c r="D35" s="3">
        <v>12.86</v>
      </c>
      <c r="E35" s="3">
        <v>10.050000000000001</v>
      </c>
      <c r="F35" s="3">
        <v>11.13</v>
      </c>
      <c r="G35" s="3">
        <v>10.68</v>
      </c>
      <c r="H35" s="3">
        <v>9.6199999999999992</v>
      </c>
      <c r="I35" s="3">
        <v>6.12</v>
      </c>
      <c r="J35" s="8">
        <v>9.8873261205564127</v>
      </c>
    </row>
    <row r="36" spans="1:11" hidden="1" x14ac:dyDescent="0.2">
      <c r="A36" s="4" t="s">
        <v>94</v>
      </c>
      <c r="B36" s="3">
        <v>11.96</v>
      </c>
      <c r="C36" s="3">
        <v>11.37</v>
      </c>
      <c r="D36" s="3">
        <v>13.93</v>
      </c>
      <c r="E36" s="3">
        <v>9.8699999999999992</v>
      </c>
      <c r="F36" s="3">
        <v>11.44</v>
      </c>
      <c r="G36" s="3">
        <v>10.99</v>
      </c>
      <c r="H36" s="3">
        <v>9.75</v>
      </c>
      <c r="I36" s="3">
        <v>5.48</v>
      </c>
      <c r="J36" s="8">
        <v>9.7559308510638303</v>
      </c>
    </row>
    <row r="37" spans="1:11" hidden="1" x14ac:dyDescent="0.2">
      <c r="A37" s="4" t="s">
        <v>95</v>
      </c>
      <c r="B37" s="3">
        <v>12.57</v>
      </c>
      <c r="C37" s="3">
        <v>13.28</v>
      </c>
      <c r="D37" s="3">
        <v>13.08</v>
      </c>
      <c r="E37" s="3">
        <v>12.42</v>
      </c>
      <c r="F37" s="3">
        <v>11.76</v>
      </c>
      <c r="G37" s="3">
        <v>11.27</v>
      </c>
      <c r="H37" s="3">
        <v>9.7100000000000009</v>
      </c>
      <c r="I37" s="3">
        <v>6.04</v>
      </c>
      <c r="J37" s="8">
        <v>10.276052009456265</v>
      </c>
    </row>
    <row r="38" spans="1:11" hidden="1" x14ac:dyDescent="0.2">
      <c r="A38" s="4" t="s">
        <v>96</v>
      </c>
      <c r="B38" s="3">
        <v>11.68</v>
      </c>
      <c r="C38" s="3">
        <v>11.59</v>
      </c>
      <c r="D38" s="3">
        <v>12.94</v>
      </c>
      <c r="E38" s="3">
        <v>9.4700000000000006</v>
      </c>
      <c r="F38" s="3">
        <v>11.49</v>
      </c>
      <c r="G38" s="3">
        <v>10.98</v>
      </c>
      <c r="H38" s="3">
        <v>9.31</v>
      </c>
      <c r="I38" s="3">
        <v>5.2</v>
      </c>
      <c r="J38" s="8">
        <v>9.6170698924731184</v>
      </c>
    </row>
    <row r="39" spans="1:11" hidden="1" x14ac:dyDescent="0.2">
      <c r="A39" s="4" t="s">
        <v>87</v>
      </c>
      <c r="B39" s="3">
        <v>10.39</v>
      </c>
      <c r="C39" s="3">
        <v>10.199999999999999</v>
      </c>
      <c r="D39" s="3">
        <v>11.69</v>
      </c>
      <c r="E39" s="3">
        <v>10.27</v>
      </c>
      <c r="F39" s="3">
        <v>9.91</v>
      </c>
      <c r="G39" s="3">
        <v>9.11</v>
      </c>
      <c r="H39" s="3">
        <v>7.78</v>
      </c>
      <c r="I39" s="3">
        <v>4.78</v>
      </c>
      <c r="J39" s="8">
        <v>8.6887470997679817</v>
      </c>
    </row>
    <row r="40" spans="1:11" hidden="1" x14ac:dyDescent="0.2">
      <c r="A40" s="4" t="s">
        <v>97</v>
      </c>
      <c r="B40" s="3">
        <v>9.7899999999999991</v>
      </c>
      <c r="C40" s="3">
        <v>10.94</v>
      </c>
      <c r="D40" s="3">
        <v>12.8</v>
      </c>
      <c r="E40" s="3">
        <v>8.84</v>
      </c>
      <c r="F40" s="3">
        <v>9.42</v>
      </c>
      <c r="G40" s="3">
        <v>8.7799999999999994</v>
      </c>
      <c r="H40" s="3">
        <v>7.98</v>
      </c>
      <c r="I40" s="3">
        <v>4.7300000000000004</v>
      </c>
      <c r="J40" s="8">
        <v>8.3258698539176645</v>
      </c>
    </row>
    <row r="41" spans="1:11" hidden="1" x14ac:dyDescent="0.2">
      <c r="A41" s="4" t="s">
        <v>98</v>
      </c>
      <c r="B41" s="3">
        <v>9.36</v>
      </c>
      <c r="C41" s="3">
        <v>9.36</v>
      </c>
      <c r="D41" s="3">
        <v>11.41</v>
      </c>
      <c r="E41" s="3">
        <v>8.08</v>
      </c>
      <c r="F41" s="3">
        <v>9.33</v>
      </c>
      <c r="G41" s="3">
        <v>8.61</v>
      </c>
      <c r="H41" s="3">
        <v>7.39</v>
      </c>
      <c r="I41" s="3">
        <v>4.4400000000000004</v>
      </c>
      <c r="J41" s="8">
        <v>8.0367489711934148</v>
      </c>
    </row>
    <row r="42" spans="1:11" hidden="1" x14ac:dyDescent="0.2">
      <c r="A42" s="4" t="s">
        <v>99</v>
      </c>
      <c r="B42" s="3">
        <v>9.8000000000000007</v>
      </c>
      <c r="C42" s="3">
        <v>9.0500000000000007</v>
      </c>
      <c r="D42" s="3">
        <v>10.46</v>
      </c>
      <c r="E42" s="3">
        <v>5.21</v>
      </c>
      <c r="F42" s="3">
        <v>9.3699999999999992</v>
      </c>
      <c r="G42" s="3">
        <v>8.61</v>
      </c>
      <c r="H42" s="3">
        <v>7.27</v>
      </c>
      <c r="I42" s="3">
        <v>4.29</v>
      </c>
      <c r="J42" s="8">
        <v>7.7366666666666672</v>
      </c>
    </row>
    <row r="43" spans="1:11" hidden="1" x14ac:dyDescent="0.2">
      <c r="A43" s="27" t="s">
        <v>23</v>
      </c>
      <c r="B43" s="28">
        <v>11.230833333333335</v>
      </c>
      <c r="C43" s="28">
        <v>11.370000000000003</v>
      </c>
      <c r="D43" s="28">
        <v>12.407499999999999</v>
      </c>
      <c r="E43" s="28">
        <v>8.9824999999999982</v>
      </c>
      <c r="F43" s="28">
        <v>10.782499999999999</v>
      </c>
      <c r="G43" s="28">
        <v>10.230833333333333</v>
      </c>
      <c r="H43" s="28">
        <v>8.9233333333333338</v>
      </c>
      <c r="I43" s="28">
        <v>5.1825000000000001</v>
      </c>
      <c r="J43" s="28">
        <v>9.2731181161735883</v>
      </c>
    </row>
    <row r="44" spans="1:11" hidden="1" x14ac:dyDescent="0.2">
      <c r="A44" s="29" t="s">
        <v>24</v>
      </c>
      <c r="B44" s="28">
        <v>11.007786885245903</v>
      </c>
      <c r="C44" s="28">
        <v>11.160575539568347</v>
      </c>
      <c r="D44" s="28">
        <v>12.10847972972973</v>
      </c>
      <c r="E44" s="28">
        <v>8.9822872340425537</v>
      </c>
      <c r="F44" s="28">
        <v>10.721136761105281</v>
      </c>
      <c r="G44" s="28">
        <v>10.021666666666665</v>
      </c>
      <c r="H44" s="28">
        <v>8.6041784386617106</v>
      </c>
      <c r="I44" s="28">
        <v>5.1152941176470588</v>
      </c>
      <c r="J44" s="28">
        <v>9.1583125401929255</v>
      </c>
    </row>
    <row r="45" spans="1:11" hidden="1" x14ac:dyDescent="0.2">
      <c r="A45" s="4" t="s">
        <v>68</v>
      </c>
      <c r="B45" s="3">
        <v>9.52</v>
      </c>
      <c r="C45" s="3">
        <v>9.6300000000000008</v>
      </c>
      <c r="D45" s="3">
        <v>10.64</v>
      </c>
      <c r="E45" s="3">
        <v>6.91</v>
      </c>
      <c r="F45" s="3">
        <v>9.34</v>
      </c>
      <c r="G45" s="3">
        <v>8.5500000000000007</v>
      </c>
      <c r="H45" s="3">
        <v>8.01</v>
      </c>
      <c r="I45" s="3">
        <v>5.34</v>
      </c>
      <c r="J45" s="8">
        <v>8.1991742081447967</v>
      </c>
      <c r="K45" s="33"/>
    </row>
    <row r="46" spans="1:11" hidden="1" x14ac:dyDescent="0.2">
      <c r="A46" s="4" t="s">
        <v>89</v>
      </c>
      <c r="B46" s="3">
        <v>9.82</v>
      </c>
      <c r="C46" s="3">
        <v>10.52</v>
      </c>
      <c r="D46" s="3">
        <v>11.95</v>
      </c>
      <c r="E46" s="3">
        <v>7.27</v>
      </c>
      <c r="F46" s="3">
        <v>9.5</v>
      </c>
      <c r="G46" s="3">
        <v>8.9700000000000006</v>
      </c>
      <c r="H46" s="3">
        <v>8.6</v>
      </c>
      <c r="I46" s="3">
        <v>5.89</v>
      </c>
      <c r="J46" s="8">
        <v>8.458659217877095</v>
      </c>
      <c r="K46" s="33"/>
    </row>
    <row r="47" spans="1:11" hidden="1" x14ac:dyDescent="0.2">
      <c r="A47" s="4" t="s">
        <v>100</v>
      </c>
      <c r="B47" s="3">
        <v>10.71</v>
      </c>
      <c r="C47" s="3">
        <v>10.69</v>
      </c>
      <c r="D47" s="3">
        <v>10.9</v>
      </c>
      <c r="E47" s="3">
        <v>8.8800000000000008</v>
      </c>
      <c r="F47" s="3">
        <v>10.45</v>
      </c>
      <c r="G47" s="3">
        <v>9.75</v>
      </c>
      <c r="H47" s="3">
        <v>8.75</v>
      </c>
      <c r="I47" s="3">
        <v>6</v>
      </c>
      <c r="J47" s="8">
        <v>8.7841988950276253</v>
      </c>
      <c r="K47" s="33"/>
    </row>
    <row r="48" spans="1:11" hidden="1" x14ac:dyDescent="0.2">
      <c r="A48" s="4" t="s">
        <v>101</v>
      </c>
      <c r="B48" s="3">
        <v>11.12</v>
      </c>
      <c r="C48" s="3">
        <v>10.62</v>
      </c>
      <c r="D48" s="3">
        <v>11.45</v>
      </c>
      <c r="E48" s="3">
        <v>8.43</v>
      </c>
      <c r="F48" s="3">
        <v>10.9</v>
      </c>
      <c r="G48" s="3">
        <v>10.210000000000001</v>
      </c>
      <c r="H48" s="3">
        <v>9.02</v>
      </c>
      <c r="I48" s="3">
        <v>5.96</v>
      </c>
      <c r="J48" s="8">
        <v>8.989030612244898</v>
      </c>
      <c r="K48" s="33"/>
    </row>
    <row r="49" spans="1:11" hidden="1" x14ac:dyDescent="0.2">
      <c r="A49" s="14" t="s">
        <v>144</v>
      </c>
      <c r="B49" s="3">
        <v>11.65</v>
      </c>
      <c r="C49" s="3">
        <v>11.94</v>
      </c>
      <c r="D49" s="3">
        <v>12.16</v>
      </c>
      <c r="E49" s="3">
        <v>8.92</v>
      </c>
      <c r="F49" s="3">
        <v>11.64</v>
      </c>
      <c r="G49" s="3">
        <v>10.91</v>
      </c>
      <c r="H49" s="3">
        <v>9.39</v>
      </c>
      <c r="I49" s="3">
        <v>6.14</v>
      </c>
      <c r="J49" s="8">
        <v>9.4558651685393258</v>
      </c>
      <c r="K49" s="33"/>
    </row>
    <row r="50" spans="1:11" hidden="1" x14ac:dyDescent="0.2">
      <c r="A50" s="14" t="s">
        <v>145</v>
      </c>
      <c r="B50" s="3">
        <v>12.51</v>
      </c>
      <c r="C50" s="3">
        <v>12.37</v>
      </c>
      <c r="D50" s="3">
        <v>13.45</v>
      </c>
      <c r="E50" s="3">
        <v>9.17</v>
      </c>
      <c r="F50" s="3">
        <v>11.89</v>
      </c>
      <c r="G50" s="3">
        <v>11.02</v>
      </c>
      <c r="H50" s="3">
        <v>9.58</v>
      </c>
      <c r="I50" s="3">
        <v>7.03</v>
      </c>
      <c r="J50" s="8">
        <v>9.8199343544857776</v>
      </c>
      <c r="K50" s="33"/>
    </row>
    <row r="51" spans="1:11" hidden="1" x14ac:dyDescent="0.2">
      <c r="A51" s="14" t="s">
        <v>146</v>
      </c>
      <c r="B51" s="3">
        <v>11.97</v>
      </c>
      <c r="C51" s="3">
        <v>11.23</v>
      </c>
      <c r="D51" s="3">
        <v>12.52</v>
      </c>
      <c r="E51" s="3">
        <v>9.66</v>
      </c>
      <c r="F51" s="3">
        <v>11.65</v>
      </c>
      <c r="G51" s="3">
        <v>10.93</v>
      </c>
      <c r="H51" s="3">
        <v>9.1</v>
      </c>
      <c r="I51" s="3">
        <v>6.54</v>
      </c>
      <c r="J51" s="8">
        <v>9.7781392235609097</v>
      </c>
      <c r="K51" s="33"/>
    </row>
    <row r="52" spans="1:11" hidden="1" x14ac:dyDescent="0.2">
      <c r="A52" s="14" t="s">
        <v>147</v>
      </c>
      <c r="B52" s="3">
        <v>11.36</v>
      </c>
      <c r="C52" s="3">
        <v>10.64</v>
      </c>
      <c r="D52" s="3">
        <v>11.17</v>
      </c>
      <c r="E52" s="3">
        <v>9.6</v>
      </c>
      <c r="F52" s="3">
        <v>11.43</v>
      </c>
      <c r="G52" s="3">
        <v>10.32</v>
      </c>
      <c r="H52" s="3">
        <v>8.0399999999999991</v>
      </c>
      <c r="I52" s="3">
        <v>5.49</v>
      </c>
      <c r="J52" s="8">
        <v>8.9148783783783792</v>
      </c>
      <c r="K52" s="33"/>
    </row>
    <row r="53" spans="1:11" hidden="1" x14ac:dyDescent="0.2">
      <c r="A53" s="4" t="s">
        <v>102</v>
      </c>
      <c r="B53" s="3">
        <v>11.46</v>
      </c>
      <c r="C53" s="3">
        <v>9.94</v>
      </c>
      <c r="D53" s="3">
        <v>9.2799999999999994</v>
      </c>
      <c r="E53" s="3">
        <v>6.67</v>
      </c>
      <c r="F53" s="3">
        <v>11.21</v>
      </c>
      <c r="G53" s="3">
        <v>10.130000000000001</v>
      </c>
      <c r="H53" s="3">
        <v>7.41</v>
      </c>
      <c r="I53" s="3">
        <v>4.58</v>
      </c>
      <c r="J53" s="8">
        <v>8.105103189493434</v>
      </c>
      <c r="K53" s="33"/>
    </row>
    <row r="54" spans="1:11" hidden="1" x14ac:dyDescent="0.2">
      <c r="A54" s="4" t="s">
        <v>103</v>
      </c>
      <c r="B54" s="3">
        <v>11.25</v>
      </c>
      <c r="C54" s="3">
        <v>10.15</v>
      </c>
      <c r="D54" s="3">
        <v>9.61</v>
      </c>
      <c r="E54" s="3">
        <v>7.11</v>
      </c>
      <c r="F54" s="3">
        <v>11.16</v>
      </c>
      <c r="G54" s="3">
        <v>9.93</v>
      </c>
      <c r="H54" s="3">
        <v>7.18</v>
      </c>
      <c r="I54" s="3">
        <v>4.32</v>
      </c>
      <c r="J54" s="8">
        <v>8.1545034246575359</v>
      </c>
      <c r="K54" s="33"/>
    </row>
    <row r="55" spans="1:11" hidden="1" x14ac:dyDescent="0.2">
      <c r="A55" s="4" t="s">
        <v>104</v>
      </c>
      <c r="B55" s="3">
        <v>10.46</v>
      </c>
      <c r="C55" s="3">
        <v>9.57</v>
      </c>
      <c r="D55" s="3">
        <v>9.67</v>
      </c>
      <c r="E55" s="3">
        <v>6.84</v>
      </c>
      <c r="F55" s="3">
        <v>10.5</v>
      </c>
      <c r="G55" s="3">
        <v>9.32</v>
      </c>
      <c r="H55" s="3">
        <v>7.06</v>
      </c>
      <c r="I55" s="3">
        <v>3.98</v>
      </c>
      <c r="J55" s="8">
        <v>7.6799229781771503</v>
      </c>
      <c r="K55" s="33"/>
    </row>
    <row r="56" spans="1:11" hidden="1" x14ac:dyDescent="0.2">
      <c r="A56" s="4" t="s">
        <v>105</v>
      </c>
      <c r="B56" s="3">
        <v>10.62</v>
      </c>
      <c r="C56" s="3">
        <v>10.050000000000001</v>
      </c>
      <c r="D56" s="3">
        <v>10.4</v>
      </c>
      <c r="E56" s="3">
        <v>7.59</v>
      </c>
      <c r="F56" s="3">
        <v>10.53</v>
      </c>
      <c r="G56" s="3">
        <v>9.3699999999999992</v>
      </c>
      <c r="H56" s="3">
        <v>7.72</v>
      </c>
      <c r="I56" s="3">
        <v>4.92</v>
      </c>
      <c r="J56" s="8">
        <v>8.2697826086956514</v>
      </c>
      <c r="K56" s="33"/>
    </row>
    <row r="57" spans="1:11" hidden="1" x14ac:dyDescent="0.2">
      <c r="A57" s="27" t="s">
        <v>23</v>
      </c>
      <c r="B57" s="28">
        <v>11.037500000000001</v>
      </c>
      <c r="C57" s="28">
        <v>10.612500000000001</v>
      </c>
      <c r="D57" s="28">
        <v>11.1</v>
      </c>
      <c r="E57" s="28">
        <v>8.0875000000000004</v>
      </c>
      <c r="F57" s="28">
        <v>10.850000000000001</v>
      </c>
      <c r="G57" s="28">
        <v>9.9508333333333336</v>
      </c>
      <c r="H57" s="28">
        <v>8.3216666666666654</v>
      </c>
      <c r="I57" s="28">
        <v>5.5158333333333331</v>
      </c>
      <c r="J57" s="28">
        <v>8.7174326882735471</v>
      </c>
    </row>
    <row r="58" spans="1:11" hidden="1" x14ac:dyDescent="0.2">
      <c r="A58" s="29" t="s">
        <v>24</v>
      </c>
      <c r="B58" s="28">
        <v>10.976435643564358</v>
      </c>
      <c r="C58" s="28">
        <v>10.359939393939394</v>
      </c>
      <c r="D58" s="28">
        <v>10.977985257985258</v>
      </c>
      <c r="E58" s="28">
        <v>8.1983057851239654</v>
      </c>
      <c r="F58" s="28">
        <v>10.770578168362627</v>
      </c>
      <c r="G58" s="28">
        <v>9.7591478514202468</v>
      </c>
      <c r="H58" s="28">
        <v>8.0536206896551708</v>
      </c>
      <c r="I58" s="28">
        <v>5.433058369512783</v>
      </c>
      <c r="J58" s="28">
        <v>8.6165701237832</v>
      </c>
    </row>
    <row r="59" spans="1:11" x14ac:dyDescent="0.2">
      <c r="A59" s="14" t="s">
        <v>130</v>
      </c>
      <c r="B59" s="3">
        <v>10.75</v>
      </c>
      <c r="C59" s="3">
        <v>10.42</v>
      </c>
      <c r="D59" s="3">
        <v>10.74</v>
      </c>
      <c r="E59" s="3">
        <v>6.55</v>
      </c>
      <c r="F59" s="3">
        <v>10.5</v>
      </c>
      <c r="G59" s="3">
        <v>9.4499999999999993</v>
      </c>
      <c r="H59" s="3">
        <v>8.07</v>
      </c>
      <c r="I59" s="3">
        <v>5.15</v>
      </c>
      <c r="J59" s="8">
        <v>8.4603675675675678</v>
      </c>
    </row>
    <row r="60" spans="1:11" x14ac:dyDescent="0.2">
      <c r="A60" s="14" t="s">
        <v>131</v>
      </c>
      <c r="B60" s="3">
        <v>10.93</v>
      </c>
      <c r="C60" s="3">
        <v>10.29</v>
      </c>
      <c r="D60" s="3">
        <v>11.42</v>
      </c>
      <c r="E60" s="3">
        <v>8.67</v>
      </c>
      <c r="F60" s="3">
        <v>10.59</v>
      </c>
      <c r="G60" s="3">
        <v>9.49</v>
      </c>
      <c r="H60" s="3">
        <v>8.36</v>
      </c>
      <c r="I60" s="3">
        <v>5.85</v>
      </c>
      <c r="J60" s="8">
        <v>8.8530321592649326</v>
      </c>
    </row>
    <row r="61" spans="1:11" x14ac:dyDescent="0.2">
      <c r="A61" s="14" t="s">
        <v>132</v>
      </c>
      <c r="B61" s="3">
        <v>10.85</v>
      </c>
      <c r="C61" s="3">
        <v>10.14</v>
      </c>
      <c r="D61" s="3">
        <v>11.14</v>
      </c>
      <c r="E61" s="3">
        <v>6.55</v>
      </c>
      <c r="F61" s="3">
        <v>10.66</v>
      </c>
      <c r="G61" s="3">
        <v>9.51</v>
      </c>
      <c r="H61" s="3">
        <v>8.6300000000000008</v>
      </c>
      <c r="I61" s="3">
        <v>5.99</v>
      </c>
      <c r="J61" s="8">
        <v>9.1602304147465432</v>
      </c>
    </row>
    <row r="62" spans="1:11" x14ac:dyDescent="0.2">
      <c r="A62" s="14" t="s">
        <v>133</v>
      </c>
      <c r="B62" s="3">
        <v>10.96</v>
      </c>
      <c r="C62" s="3">
        <v>10.35</v>
      </c>
      <c r="D62" s="3">
        <v>11.24</v>
      </c>
      <c r="E62" s="3">
        <v>7.42</v>
      </c>
      <c r="F62" s="3">
        <v>10.84</v>
      </c>
      <c r="G62" s="3">
        <v>10.09</v>
      </c>
      <c r="H62" s="3">
        <v>8.68</v>
      </c>
      <c r="I62" s="3">
        <v>5.9</v>
      </c>
      <c r="J62" s="8">
        <v>9.1371358428805234</v>
      </c>
    </row>
    <row r="63" spans="1:11" x14ac:dyDescent="0.2">
      <c r="A63" s="14" t="s">
        <v>134</v>
      </c>
      <c r="B63" s="3">
        <v>11.13</v>
      </c>
      <c r="C63" s="3">
        <v>10.45</v>
      </c>
      <c r="D63" s="3">
        <v>11.26</v>
      </c>
      <c r="E63" s="3">
        <v>10.46</v>
      </c>
      <c r="F63" s="3">
        <v>10.75</v>
      </c>
      <c r="G63" s="3">
        <v>10.039999999999999</v>
      </c>
      <c r="H63" s="3">
        <v>8.9</v>
      </c>
      <c r="I63" s="3">
        <v>6.55</v>
      </c>
      <c r="J63" s="8">
        <v>9.4423270440251574</v>
      </c>
    </row>
    <row r="64" spans="1:11" x14ac:dyDescent="0.2">
      <c r="A64" s="14" t="s">
        <v>135</v>
      </c>
      <c r="B64" s="3">
        <v>10.9</v>
      </c>
      <c r="C64" s="3">
        <v>10.7</v>
      </c>
      <c r="D64" s="3">
        <v>10.7</v>
      </c>
      <c r="E64" s="3">
        <v>8.59</v>
      </c>
      <c r="F64" s="3">
        <v>10.86</v>
      </c>
      <c r="G64" s="3">
        <v>10.199999999999999</v>
      </c>
      <c r="H64" s="3">
        <v>9.11</v>
      </c>
      <c r="I64" s="3">
        <v>5.9</v>
      </c>
      <c r="J64" s="8">
        <v>9.4533254156769591</v>
      </c>
    </row>
    <row r="65" spans="1:10" x14ac:dyDescent="0.2">
      <c r="A65" s="14" t="s">
        <v>136</v>
      </c>
      <c r="B65" s="3">
        <v>11.44</v>
      </c>
      <c r="C65" s="3">
        <v>10.77</v>
      </c>
      <c r="D65" s="3">
        <v>11.6</v>
      </c>
      <c r="E65" s="3">
        <v>8.83</v>
      </c>
      <c r="F65" s="3">
        <v>11.05</v>
      </c>
      <c r="G65" s="3">
        <v>10.46</v>
      </c>
      <c r="H65" s="3">
        <v>9.25</v>
      </c>
      <c r="I65" s="3">
        <v>6.15</v>
      </c>
      <c r="J65" s="8">
        <v>9.6199090909090899</v>
      </c>
    </row>
    <row r="66" spans="1:10" x14ac:dyDescent="0.2">
      <c r="A66" s="14" t="s">
        <v>137</v>
      </c>
      <c r="B66" s="3">
        <v>10.94</v>
      </c>
      <c r="C66" s="3">
        <v>10.68</v>
      </c>
      <c r="D66" s="3">
        <v>11.2</v>
      </c>
      <c r="E66" s="3">
        <v>8.48</v>
      </c>
      <c r="F66" s="3">
        <v>10.69</v>
      </c>
      <c r="G66" s="3">
        <v>10.02</v>
      </c>
      <c r="H66" s="3">
        <v>8.5299999999999994</v>
      </c>
      <c r="I66" s="3">
        <v>5.39</v>
      </c>
      <c r="J66" s="8">
        <v>9.322474377745241</v>
      </c>
    </row>
    <row r="67" spans="1:10" x14ac:dyDescent="0.2">
      <c r="A67" s="14" t="s">
        <v>138</v>
      </c>
      <c r="B67" s="3">
        <v>10.93</v>
      </c>
      <c r="C67" s="3">
        <v>10.81</v>
      </c>
      <c r="D67" s="3">
        <v>10.65</v>
      </c>
      <c r="E67" s="3">
        <v>7.93</v>
      </c>
      <c r="F67" s="3">
        <v>10.24</v>
      </c>
      <c r="G67" s="3">
        <v>9.35</v>
      </c>
      <c r="H67" s="3">
        <v>8</v>
      </c>
      <c r="I67" s="3">
        <v>5.2</v>
      </c>
      <c r="J67" s="8">
        <v>8.7524132231404952</v>
      </c>
    </row>
    <row r="68" spans="1:10" x14ac:dyDescent="0.2">
      <c r="A68" s="14" t="s">
        <v>139</v>
      </c>
      <c r="B68" s="3">
        <v>10.76</v>
      </c>
      <c r="C68" s="3">
        <v>11.82</v>
      </c>
      <c r="D68" s="3">
        <v>10.57</v>
      </c>
      <c r="E68" s="3">
        <v>8.92</v>
      </c>
      <c r="F68" s="3">
        <v>9.99</v>
      </c>
      <c r="G68" s="3">
        <v>9.09</v>
      </c>
      <c r="H68" s="3">
        <v>7.78</v>
      </c>
      <c r="I68" s="3">
        <v>5.14</v>
      </c>
      <c r="J68" s="8">
        <v>8.4123281596452326</v>
      </c>
    </row>
    <row r="69" spans="1:10" x14ac:dyDescent="0.2">
      <c r="A69" s="14" t="s">
        <v>140</v>
      </c>
      <c r="B69" s="3">
        <v>9.84</v>
      </c>
      <c r="C69" s="3">
        <v>9.98</v>
      </c>
      <c r="D69" s="3">
        <v>11.27</v>
      </c>
      <c r="E69" s="3">
        <v>8.5</v>
      </c>
      <c r="F69" s="3">
        <v>9.6199999999999992</v>
      </c>
      <c r="G69" s="3">
        <v>8.85</v>
      </c>
      <c r="H69" s="3">
        <v>7.55</v>
      </c>
      <c r="I69" s="3">
        <v>5.08</v>
      </c>
      <c r="J69" s="8">
        <v>8.1622848664688412</v>
      </c>
    </row>
    <row r="70" spans="1:10" x14ac:dyDescent="0.2">
      <c r="A70" s="14" t="s">
        <v>141</v>
      </c>
      <c r="B70" s="3">
        <v>9.2799999999999994</v>
      </c>
      <c r="C70" s="3">
        <v>8.9</v>
      </c>
      <c r="D70" s="3">
        <v>10.37</v>
      </c>
      <c r="E70" s="3">
        <v>7.22</v>
      </c>
      <c r="F70" s="3">
        <v>9.14</v>
      </c>
      <c r="G70" s="3">
        <v>8.41</v>
      </c>
      <c r="H70" s="3">
        <v>7.06</v>
      </c>
      <c r="I70" s="3">
        <v>4.91</v>
      </c>
      <c r="J70" s="8">
        <v>7.7152883263009855</v>
      </c>
    </row>
    <row r="71" spans="1:10" x14ac:dyDescent="0.2">
      <c r="A71" s="27" t="s">
        <v>23</v>
      </c>
      <c r="B71" s="28">
        <v>10.725833333333334</v>
      </c>
      <c r="C71" s="28">
        <v>10.442500000000001</v>
      </c>
      <c r="D71" s="28">
        <v>11.013333333333334</v>
      </c>
      <c r="E71" s="28">
        <v>8.1766666666666659</v>
      </c>
      <c r="F71" s="28">
        <v>10.410833333333333</v>
      </c>
      <c r="G71" s="28">
        <v>9.5799999999999965</v>
      </c>
      <c r="H71" s="28">
        <v>8.3266666666666662</v>
      </c>
      <c r="I71" s="28">
        <v>5.600833333333334</v>
      </c>
      <c r="J71" s="28">
        <v>8.8742597073642955</v>
      </c>
    </row>
    <row r="72" spans="1:10" x14ac:dyDescent="0.2">
      <c r="A72" s="29" t="s">
        <v>24</v>
      </c>
      <c r="B72" s="28">
        <v>10.693714285714288</v>
      </c>
      <c r="C72" s="28">
        <v>10.486484374999998</v>
      </c>
      <c r="D72" s="28">
        <v>10.991884984025559</v>
      </c>
      <c r="E72" s="28">
        <v>8.1321965317919087</v>
      </c>
      <c r="F72" s="28">
        <v>10.371561514195584</v>
      </c>
      <c r="G72" s="28">
        <v>9.4784303610906413</v>
      </c>
      <c r="H72" s="28">
        <v>8.1913987895090798</v>
      </c>
      <c r="I72" s="28">
        <v>5.5072786037491905</v>
      </c>
      <c r="J72" s="28">
        <v>8.785942976719852</v>
      </c>
    </row>
    <row r="73" spans="1:10" x14ac:dyDescent="0.2">
      <c r="A73" s="14" t="s">
        <v>150</v>
      </c>
      <c r="B73" s="3">
        <v>9.39</v>
      </c>
      <c r="C73" s="3">
        <v>9.23</v>
      </c>
      <c r="D73" s="3">
        <v>9.9499999999999993</v>
      </c>
      <c r="E73" s="3">
        <v>7.29</v>
      </c>
      <c r="F73" s="3">
        <v>9.07</v>
      </c>
      <c r="G73" s="3">
        <v>8.32</v>
      </c>
      <c r="H73" s="3">
        <v>7.31</v>
      </c>
      <c r="I73" s="3">
        <v>5.5</v>
      </c>
      <c r="J73" s="8">
        <v>7.8841486486486492</v>
      </c>
    </row>
    <row r="74" spans="1:10" x14ac:dyDescent="0.2">
      <c r="A74" s="14" t="s">
        <v>151</v>
      </c>
      <c r="B74" s="3">
        <v>9.4700000000000006</v>
      </c>
      <c r="C74" s="3">
        <v>9.4499999999999993</v>
      </c>
      <c r="D74" s="3">
        <v>10.27</v>
      </c>
      <c r="E74" s="3">
        <v>7.66</v>
      </c>
      <c r="F74" s="3">
        <v>9.3800000000000008</v>
      </c>
      <c r="G74" s="3">
        <v>8.6300000000000008</v>
      </c>
      <c r="H74" s="3">
        <v>7.89</v>
      </c>
      <c r="I74" s="3">
        <v>6.49</v>
      </c>
      <c r="J74" s="8">
        <v>8.3772901678657075</v>
      </c>
    </row>
    <row r="75" spans="1:10" x14ac:dyDescent="0.2">
      <c r="A75" s="14" t="s">
        <v>152</v>
      </c>
      <c r="B75" s="3">
        <v>9.92</v>
      </c>
      <c r="C75" s="3">
        <v>9.8699999999999992</v>
      </c>
      <c r="D75" s="3">
        <v>11.42</v>
      </c>
      <c r="E75" s="3">
        <v>8.4600000000000009</v>
      </c>
      <c r="F75" s="3">
        <v>9.64</v>
      </c>
      <c r="G75" s="3">
        <v>8.9600000000000009</v>
      </c>
      <c r="H75" s="3">
        <v>8.25</v>
      </c>
      <c r="I75" s="3">
        <v>6.22</v>
      </c>
      <c r="J75" s="8">
        <v>8.5447196261682237</v>
      </c>
    </row>
    <row r="76" spans="1:10" x14ac:dyDescent="0.2">
      <c r="A76" s="14" t="s">
        <v>153</v>
      </c>
      <c r="B76" s="3">
        <v>9.6199999999999992</v>
      </c>
      <c r="C76" s="3">
        <v>10.35</v>
      </c>
      <c r="D76" s="3">
        <v>11.52</v>
      </c>
      <c r="E76" s="3">
        <v>9.6999999999999993</v>
      </c>
      <c r="F76" s="3">
        <v>9.5</v>
      </c>
      <c r="G76" s="3">
        <v>8.85</v>
      </c>
      <c r="H76" s="3">
        <v>7.86</v>
      </c>
      <c r="I76" s="3">
        <v>5.83</v>
      </c>
      <c r="J76" s="8">
        <v>8.1821661721068235</v>
      </c>
    </row>
    <row r="77" spans="1:10" x14ac:dyDescent="0.2">
      <c r="A77" s="14" t="s">
        <v>154</v>
      </c>
      <c r="B77" s="3">
        <v>9.7899999999999991</v>
      </c>
      <c r="C77" s="3">
        <v>9.3699999999999992</v>
      </c>
      <c r="D77" s="3">
        <v>11.43</v>
      </c>
      <c r="E77" s="3">
        <v>7.62</v>
      </c>
      <c r="F77" s="3">
        <v>9.66</v>
      </c>
      <c r="G77" s="3">
        <v>9</v>
      </c>
      <c r="H77" s="3">
        <v>7.76</v>
      </c>
      <c r="I77" s="3">
        <v>5.67</v>
      </c>
      <c r="J77" s="8">
        <v>8.1114826498422712</v>
      </c>
    </row>
    <row r="78" spans="1:10" x14ac:dyDescent="0.2">
      <c r="A78" s="14" t="s">
        <v>155</v>
      </c>
      <c r="B78" s="3">
        <v>9.9700000000000006</v>
      </c>
      <c r="C78" s="3">
        <v>10.050000000000001</v>
      </c>
      <c r="D78" s="3">
        <v>11.51</v>
      </c>
      <c r="E78" s="3">
        <v>9.91</v>
      </c>
      <c r="F78" s="3">
        <v>9.91</v>
      </c>
      <c r="G78" s="3">
        <v>9.2200000000000006</v>
      </c>
      <c r="H78" s="3">
        <v>8.18</v>
      </c>
      <c r="I78" s="3">
        <v>5.94</v>
      </c>
      <c r="J78" s="8">
        <v>8.3805993150684941</v>
      </c>
    </row>
    <row r="79" spans="1:10" x14ac:dyDescent="0.2">
      <c r="A79" s="14" t="s">
        <v>156</v>
      </c>
      <c r="B79" s="3">
        <v>10.27</v>
      </c>
      <c r="C79" s="3">
        <v>9.74</v>
      </c>
      <c r="D79" s="3">
        <v>11.92</v>
      </c>
      <c r="E79" s="3">
        <v>10.42</v>
      </c>
      <c r="F79" s="3">
        <v>10.039999999999999</v>
      </c>
      <c r="G79" s="3">
        <v>9.35</v>
      </c>
      <c r="H79" s="3">
        <v>8.01</v>
      </c>
      <c r="I79" s="3">
        <v>5.43</v>
      </c>
      <c r="J79" s="8">
        <v>8.4429846938775501</v>
      </c>
    </row>
    <row r="80" spans="1:10" x14ac:dyDescent="0.2">
      <c r="A80" s="14" t="s">
        <v>157</v>
      </c>
      <c r="B80" s="3">
        <v>9.58</v>
      </c>
      <c r="C80" s="3">
        <v>9.14</v>
      </c>
      <c r="D80" s="3">
        <v>10.9</v>
      </c>
      <c r="E80" s="3">
        <v>8.75</v>
      </c>
      <c r="F80" s="3">
        <v>9.5</v>
      </c>
      <c r="G80" s="3">
        <v>8.75</v>
      </c>
      <c r="H80" s="3">
        <v>6.98</v>
      </c>
      <c r="I80" s="3">
        <v>4.93</v>
      </c>
      <c r="J80" s="8">
        <v>7.6956054931335833</v>
      </c>
    </row>
    <row r="81" spans="1:10" x14ac:dyDescent="0.2">
      <c r="A81" s="14" t="s">
        <v>158</v>
      </c>
      <c r="B81" s="3">
        <v>9.3800000000000008</v>
      </c>
      <c r="C81" s="3">
        <v>8.7899999999999991</v>
      </c>
      <c r="D81" s="3">
        <v>10.46</v>
      </c>
      <c r="E81" s="3">
        <v>8.39</v>
      </c>
      <c r="F81" s="3">
        <v>9.1</v>
      </c>
      <c r="G81" s="3">
        <v>8.2200000000000006</v>
      </c>
      <c r="H81" s="3">
        <v>6.59</v>
      </c>
      <c r="I81" s="3">
        <v>4.97</v>
      </c>
      <c r="J81" s="8">
        <v>7.3499646017699103</v>
      </c>
    </row>
    <row r="82" spans="1:10" x14ac:dyDescent="0.2">
      <c r="A82" s="14" t="s">
        <v>159</v>
      </c>
      <c r="B82" s="3">
        <v>8.6</v>
      </c>
      <c r="C82" s="3">
        <v>8.26</v>
      </c>
      <c r="D82" s="3">
        <v>8.6199999999999992</v>
      </c>
      <c r="E82" s="3">
        <v>8.0399999999999991</v>
      </c>
      <c r="F82" s="3">
        <v>8.24</v>
      </c>
      <c r="G82" s="3">
        <v>7.42</v>
      </c>
      <c r="H82" s="3">
        <v>6.23</v>
      </c>
      <c r="I82" s="3">
        <v>4.71</v>
      </c>
      <c r="J82" s="8">
        <v>6.6725947521865887</v>
      </c>
    </row>
    <row r="83" spans="1:10" x14ac:dyDescent="0.2">
      <c r="A83" s="14" t="s">
        <v>160</v>
      </c>
      <c r="B83" s="3">
        <v>8.6</v>
      </c>
      <c r="C83" s="3">
        <v>7.99</v>
      </c>
      <c r="D83" s="3">
        <v>8.51</v>
      </c>
      <c r="E83" s="3">
        <v>7.42</v>
      </c>
      <c r="F83" s="3">
        <v>8.51</v>
      </c>
      <c r="G83" s="3">
        <v>7.68</v>
      </c>
      <c r="H83" s="3">
        <v>6.21</v>
      </c>
      <c r="I83" s="3">
        <v>4.55</v>
      </c>
      <c r="J83" s="8">
        <v>6.5236196319018402</v>
      </c>
    </row>
    <row r="84" spans="1:10" x14ac:dyDescent="0.2">
      <c r="A84" s="14" t="s">
        <v>161</v>
      </c>
      <c r="B84" s="3">
        <v>8.61</v>
      </c>
      <c r="C84" s="3">
        <v>7.96</v>
      </c>
      <c r="D84" s="3">
        <v>7.97</v>
      </c>
      <c r="E84" s="3">
        <v>6.54</v>
      </c>
      <c r="F84" s="3">
        <v>8.74</v>
      </c>
      <c r="G84" s="3">
        <v>7.93</v>
      </c>
      <c r="H84" s="3">
        <v>6.33</v>
      </c>
      <c r="I84" s="3">
        <v>4.3899999999999997</v>
      </c>
      <c r="J84" s="8">
        <v>6.4859412780656305</v>
      </c>
    </row>
    <row r="85" spans="1:10" x14ac:dyDescent="0.2">
      <c r="A85" s="27" t="s">
        <v>23</v>
      </c>
      <c r="B85" s="28">
        <v>9.4333333333333318</v>
      </c>
      <c r="C85" s="28">
        <v>9.1833333333333318</v>
      </c>
      <c r="D85" s="28">
        <v>10.373333333333333</v>
      </c>
      <c r="E85" s="28">
        <v>8.3500000000000014</v>
      </c>
      <c r="F85" s="28">
        <v>9.2741666666666642</v>
      </c>
      <c r="G85" s="28">
        <v>8.5275000000000016</v>
      </c>
      <c r="H85" s="28">
        <v>7.3</v>
      </c>
      <c r="I85" s="28">
        <v>5.3858333333333333</v>
      </c>
      <c r="J85" s="28">
        <v>7.7209264192196052</v>
      </c>
    </row>
    <row r="86" spans="1:10" x14ac:dyDescent="0.2">
      <c r="A86" s="29" t="s">
        <v>24</v>
      </c>
      <c r="B86" s="28">
        <v>9.497540983606557</v>
      </c>
      <c r="C86" s="28">
        <v>9.1074479166666666</v>
      </c>
      <c r="D86" s="28">
        <v>10.11531914893617</v>
      </c>
      <c r="E86" s="28">
        <v>8.4949415204678367</v>
      </c>
      <c r="F86" s="28">
        <v>9.2413484646194934</v>
      </c>
      <c r="G86" s="28">
        <v>8.4245604002859178</v>
      </c>
      <c r="H86" s="28">
        <v>7.0511932078935287</v>
      </c>
      <c r="I86" s="28">
        <v>5.2248017784364587</v>
      </c>
      <c r="J86" s="28">
        <v>7.5833545776428926</v>
      </c>
    </row>
    <row r="87" spans="1:10" x14ac:dyDescent="0.2">
      <c r="A87" s="14" t="s">
        <v>166</v>
      </c>
      <c r="B87" s="3">
        <v>9.2100000000000009</v>
      </c>
      <c r="C87" s="3">
        <v>8.5500000000000007</v>
      </c>
      <c r="D87" s="3">
        <v>9.5399999999999991</v>
      </c>
      <c r="E87" s="3">
        <v>7.93</v>
      </c>
      <c r="F87" s="3">
        <v>8.85</v>
      </c>
      <c r="G87" s="3">
        <v>8.18</v>
      </c>
      <c r="H87" s="3">
        <v>7</v>
      </c>
      <c r="I87" s="3">
        <v>5.29</v>
      </c>
      <c r="J87" s="8">
        <v>7.229764267990074</v>
      </c>
    </row>
    <row r="88" spans="1:10" x14ac:dyDescent="0.2">
      <c r="A88" s="14" t="s">
        <v>167</v>
      </c>
      <c r="B88" s="3">
        <v>9.5399999999999991</v>
      </c>
      <c r="C88" s="3">
        <v>8.92</v>
      </c>
      <c r="D88" s="3">
        <v>9.8699999999999992</v>
      </c>
      <c r="E88" s="3">
        <v>8.6300000000000008</v>
      </c>
      <c r="F88" s="3">
        <v>9.2100000000000009</v>
      </c>
      <c r="G88" s="3">
        <v>8.56</v>
      </c>
      <c r="H88" s="3">
        <v>7.73</v>
      </c>
      <c r="I88" s="3">
        <v>5.58</v>
      </c>
      <c r="J88" s="8">
        <v>7.7431330977620734</v>
      </c>
    </row>
    <row r="89" spans="1:10" x14ac:dyDescent="0.2">
      <c r="A89" s="14" t="s">
        <v>168</v>
      </c>
      <c r="B89" s="3">
        <v>10.08</v>
      </c>
      <c r="C89" s="3">
        <v>9.6300000000000008</v>
      </c>
      <c r="D89" s="3">
        <v>11.62</v>
      </c>
      <c r="E89" s="3">
        <v>9.2200000000000006</v>
      </c>
      <c r="F89" s="3">
        <v>10.09</v>
      </c>
      <c r="G89" s="3">
        <v>9.34</v>
      </c>
      <c r="H89" s="3">
        <v>8.19</v>
      </c>
      <c r="I89" s="3">
        <v>5.92</v>
      </c>
      <c r="J89" s="8">
        <v>8.3117336152219874</v>
      </c>
    </row>
    <row r="90" spans="1:10" x14ac:dyDescent="0.2">
      <c r="A90" s="14" t="s">
        <v>169</v>
      </c>
      <c r="B90" s="3">
        <v>11.12</v>
      </c>
      <c r="C90" s="3">
        <v>11.36</v>
      </c>
      <c r="D90" s="3">
        <v>13.05</v>
      </c>
      <c r="E90" s="3">
        <v>11.78</v>
      </c>
      <c r="F90" s="3">
        <v>11.28</v>
      </c>
      <c r="G90" s="3">
        <v>10.63</v>
      </c>
      <c r="H90" s="3">
        <v>9.06</v>
      </c>
      <c r="I90" s="3">
        <v>6.97</v>
      </c>
      <c r="J90" s="8">
        <v>9.3217484008528775</v>
      </c>
    </row>
    <row r="91" spans="1:10" x14ac:dyDescent="0.2">
      <c r="A91" s="14" t="s">
        <v>170</v>
      </c>
      <c r="B91" s="3">
        <v>13.29</v>
      </c>
      <c r="C91" s="3">
        <v>12.92</v>
      </c>
      <c r="D91" s="3">
        <v>14.22</v>
      </c>
      <c r="E91" s="3">
        <v>11.13</v>
      </c>
      <c r="F91" s="3">
        <v>12.81</v>
      </c>
      <c r="G91" s="3">
        <v>12.09</v>
      </c>
      <c r="H91" s="3">
        <v>10.96</v>
      </c>
      <c r="I91" s="3">
        <v>8.31</v>
      </c>
      <c r="J91" s="8">
        <v>11.146188605108055</v>
      </c>
    </row>
    <row r="92" spans="1:10" x14ac:dyDescent="0.2">
      <c r="A92" s="14" t="s">
        <v>171</v>
      </c>
      <c r="B92" s="3">
        <v>13.14</v>
      </c>
      <c r="C92" s="3">
        <v>12.7</v>
      </c>
      <c r="D92" s="3">
        <v>13.98</v>
      </c>
      <c r="E92" s="3">
        <v>10.94</v>
      </c>
      <c r="F92" s="3">
        <v>13.5</v>
      </c>
      <c r="G92" s="3">
        <v>12.5</v>
      </c>
      <c r="H92" s="3">
        <v>10.7</v>
      </c>
      <c r="I92" s="3">
        <v>8.1300000000000008</v>
      </c>
      <c r="J92" s="8">
        <v>11.161271929824562</v>
      </c>
    </row>
    <row r="93" spans="1:10" x14ac:dyDescent="0.2">
      <c r="A93" s="14" t="s">
        <v>172</v>
      </c>
      <c r="B93" s="3">
        <v>13.39</v>
      </c>
      <c r="C93" s="3">
        <v>12.93</v>
      </c>
      <c r="D93" s="3">
        <v>13.25</v>
      </c>
      <c r="E93" s="3">
        <v>12.26</v>
      </c>
      <c r="F93" s="3">
        <v>13.53</v>
      </c>
      <c r="G93" s="3">
        <v>12.61</v>
      </c>
      <c r="H93" s="3">
        <v>11</v>
      </c>
      <c r="I93" s="3">
        <v>8.01</v>
      </c>
      <c r="J93" s="8">
        <v>11.091845794392523</v>
      </c>
    </row>
    <row r="94" spans="1:10" x14ac:dyDescent="0.2">
      <c r="A94" s="14" t="s">
        <v>173</v>
      </c>
      <c r="B94" s="3">
        <v>13.98</v>
      </c>
      <c r="C94" s="3">
        <v>13.5</v>
      </c>
      <c r="D94" s="3">
        <v>14.33</v>
      </c>
      <c r="E94" s="3">
        <v>12.38</v>
      </c>
      <c r="F94" s="3">
        <v>13.73</v>
      </c>
      <c r="G94" s="3">
        <v>12.73</v>
      </c>
      <c r="H94" s="3">
        <v>11.27</v>
      </c>
      <c r="I94" s="3">
        <v>8.07</v>
      </c>
      <c r="J94" s="8">
        <v>11.698601583113458</v>
      </c>
    </row>
    <row r="95" spans="1:10" x14ac:dyDescent="0.2">
      <c r="A95" s="14" t="s">
        <v>174</v>
      </c>
      <c r="B95" s="3">
        <v>12.74</v>
      </c>
      <c r="C95" s="3">
        <v>11.62</v>
      </c>
      <c r="D95" s="3">
        <v>12.23</v>
      </c>
      <c r="E95" s="3">
        <v>10.9</v>
      </c>
      <c r="F95" s="3">
        <v>12.66</v>
      </c>
      <c r="G95" s="3">
        <v>11.39</v>
      </c>
      <c r="H95" s="3">
        <v>9.1300000000000008</v>
      </c>
      <c r="I95" s="3">
        <v>6.24</v>
      </c>
      <c r="J95" s="8">
        <v>9.7243189368770757</v>
      </c>
    </row>
    <row r="96" spans="1:10" x14ac:dyDescent="0.2">
      <c r="A96" s="14" t="s">
        <v>175</v>
      </c>
      <c r="B96" s="3">
        <v>11.29</v>
      </c>
      <c r="C96" s="3">
        <v>10.48</v>
      </c>
      <c r="D96" s="3">
        <v>10.75</v>
      </c>
      <c r="E96" s="3">
        <v>6.63</v>
      </c>
      <c r="F96" s="3">
        <v>11.04</v>
      </c>
      <c r="G96" s="3">
        <v>9.9499999999999993</v>
      </c>
      <c r="H96" s="3">
        <v>7.92</v>
      </c>
      <c r="I96" s="3">
        <v>5.42</v>
      </c>
      <c r="J96" s="8">
        <v>8.6538498402555906</v>
      </c>
    </row>
    <row r="97" spans="1:10" x14ac:dyDescent="0.2">
      <c r="A97" s="14" t="s">
        <v>176</v>
      </c>
      <c r="B97" s="3">
        <v>12.18</v>
      </c>
      <c r="C97" s="3">
        <v>9.8000000000000007</v>
      </c>
      <c r="D97" s="3">
        <v>11.34</v>
      </c>
      <c r="E97" s="3">
        <v>9.65</v>
      </c>
      <c r="F97" s="3">
        <v>11.12</v>
      </c>
      <c r="G97" s="3">
        <v>10.119999999999999</v>
      </c>
      <c r="H97" s="3">
        <v>8.19</v>
      </c>
      <c r="I97" s="3">
        <v>6.55</v>
      </c>
      <c r="J97" s="8">
        <v>9.1884226646248077</v>
      </c>
    </row>
    <row r="98" spans="1:10" x14ac:dyDescent="0.2">
      <c r="A98" s="14" t="s">
        <v>177</v>
      </c>
      <c r="B98" s="3">
        <v>11.91</v>
      </c>
      <c r="C98" s="3">
        <v>12.05</v>
      </c>
      <c r="D98" s="3">
        <v>12.11</v>
      </c>
      <c r="E98" s="3">
        <v>10.1</v>
      </c>
      <c r="F98" s="3">
        <v>11.81</v>
      </c>
      <c r="G98" s="3">
        <v>10.84</v>
      </c>
      <c r="H98" s="3">
        <v>9.24</v>
      </c>
      <c r="I98" s="3">
        <v>7.43</v>
      </c>
      <c r="J98" s="8">
        <v>10.148645161290323</v>
      </c>
    </row>
    <row r="99" spans="1:10" x14ac:dyDescent="0.2">
      <c r="A99" s="27" t="s">
        <v>23</v>
      </c>
      <c r="B99" s="28">
        <f t="shared" ref="B99:J99" si="0">AVERAGE(B87:B98)</f>
        <v>11.8225</v>
      </c>
      <c r="C99" s="28">
        <f t="shared" si="0"/>
        <v>11.205</v>
      </c>
      <c r="D99" s="28">
        <f t="shared" si="0"/>
        <v>12.190833333333336</v>
      </c>
      <c r="E99" s="28">
        <f t="shared" si="0"/>
        <v>10.129166666666666</v>
      </c>
      <c r="F99" s="28">
        <f t="shared" si="0"/>
        <v>11.635833333333336</v>
      </c>
      <c r="G99" s="28">
        <f t="shared" si="0"/>
        <v>10.744999999999999</v>
      </c>
      <c r="H99" s="28">
        <f t="shared" si="0"/>
        <v>9.1991666666666649</v>
      </c>
      <c r="I99" s="28">
        <f t="shared" si="0"/>
        <v>6.8266666666666653</v>
      </c>
      <c r="J99" s="28">
        <f t="shared" si="0"/>
        <v>9.6182936581094491</v>
      </c>
    </row>
    <row r="100" spans="1:10" x14ac:dyDescent="0.2">
      <c r="A100" s="29" t="s">
        <v>24</v>
      </c>
      <c r="B100" s="28">
        <f>SUMPRODUCT(B87:B98,'התפלגות ראשים לפי סיווג'!B87:B98)/'התפלגות ראשים לפי סיווג'!B99</f>
        <v>11.371842105263156</v>
      </c>
      <c r="C100" s="28">
        <f>SUMPRODUCT(C87:C98,'התפלגות ראשים לפי סיווג'!C87:C98)/'התפלגות ראשים לפי סיווג'!C99</f>
        <v>11.169236641221374</v>
      </c>
      <c r="D100" s="28">
        <f>SUMPRODUCT(D87:D98,'התפלגות ראשים לפי סיווג'!D87:D98)/'התפלגות ראשים לפי סיווג'!D99</f>
        <v>12.122706422018348</v>
      </c>
      <c r="E100" s="28">
        <f>SUMPRODUCT(E87:E98,'התפלגות ראשים לפי סיווג'!E87:E98)/'התפלגות ראשים לפי סיווג'!E99</f>
        <v>10.312775330396477</v>
      </c>
      <c r="F100" s="28">
        <f>SUMPRODUCT(F87:F98,'התפלגות ראשים לפי סיווג'!F87:F98)/'התפלגות ראשים לפי סיווג'!F99</f>
        <v>11.575516304347827</v>
      </c>
      <c r="G100" s="28">
        <f>SUMPRODUCT(G87:G98,'התפלגות ראשים לפי סיווג'!G87:G98)/'התפלגות ראשים לפי סיווג'!G99</f>
        <v>10.615502555366268</v>
      </c>
      <c r="H100" s="28">
        <f>SUMPRODUCT(H87:H98,'התפלגות ראשים לפי סיווג'!H87:H98)/'התפלגות ראשים לפי סיווג'!H99</f>
        <v>8.9269386745796222</v>
      </c>
      <c r="I100" s="28">
        <f>SUMPRODUCT(I87:I98,'התפלגות ראשים לפי סיווג'!I87:I98)/'התפלגות ראשים לפי סיווג'!I99</f>
        <v>6.6667791411042954</v>
      </c>
      <c r="J100" s="28">
        <f>SUMPRODUCT(J87:J98,'התפלגות ראשים לפי סיווג'!J87:J98)/'התפלגות ראשים לפי סיווג'!J99</f>
        <v>9.4720544848917427</v>
      </c>
    </row>
    <row r="101" spans="1:10" x14ac:dyDescent="0.2">
      <c r="A101" s="14" t="s">
        <v>183</v>
      </c>
      <c r="B101" s="3">
        <v>11.71</v>
      </c>
      <c r="C101" s="3">
        <v>11.23</v>
      </c>
      <c r="D101" s="3">
        <v>11.61</v>
      </c>
      <c r="E101" s="3">
        <v>10.46</v>
      </c>
      <c r="F101" s="3">
        <v>11.67</v>
      </c>
      <c r="G101" s="3">
        <v>10.83</v>
      </c>
      <c r="H101" s="3">
        <v>9.41</v>
      </c>
      <c r="I101" s="3">
        <v>7.38</v>
      </c>
      <c r="J101" s="8">
        <f>IFERROR(AVERAGE(B101:I101),"")</f>
        <v>10.5375</v>
      </c>
    </row>
    <row r="102" spans="1:10" x14ac:dyDescent="0.2">
      <c r="A102" s="14" t="s">
        <v>184</v>
      </c>
      <c r="B102" s="3">
        <v>11.84</v>
      </c>
      <c r="C102" s="3">
        <v>10.7</v>
      </c>
      <c r="D102" s="3">
        <v>11.48</v>
      </c>
      <c r="E102" s="3">
        <v>9.49</v>
      </c>
      <c r="F102" s="3">
        <v>10.55</v>
      </c>
      <c r="G102" s="3">
        <v>9.82</v>
      </c>
      <c r="H102" s="3">
        <v>8.49</v>
      </c>
      <c r="I102" s="3">
        <v>6.77</v>
      </c>
      <c r="J102" s="8">
        <f t="shared" ref="J102:J112" si="1">IFERROR(AVERAGE(B102:I102),"")</f>
        <v>9.8925000000000001</v>
      </c>
    </row>
    <row r="103" spans="1:10" x14ac:dyDescent="0.2">
      <c r="A103" s="14" t="s">
        <v>185</v>
      </c>
      <c r="B103" s="3">
        <v>10.99</v>
      </c>
      <c r="C103" s="3">
        <v>10.08</v>
      </c>
      <c r="D103" s="3">
        <v>12.38</v>
      </c>
      <c r="E103" s="3">
        <v>10.53</v>
      </c>
      <c r="F103" s="3">
        <v>10.66</v>
      </c>
      <c r="G103" s="3">
        <v>9.83</v>
      </c>
      <c r="H103" s="3">
        <v>8.66</v>
      </c>
      <c r="I103" s="3">
        <v>6.69</v>
      </c>
      <c r="J103" s="8">
        <f t="shared" si="1"/>
        <v>9.9774999999999991</v>
      </c>
    </row>
    <row r="104" spans="1:10" x14ac:dyDescent="0.2">
      <c r="A104" s="14" t="s">
        <v>186</v>
      </c>
      <c r="B104" s="3">
        <v>10.97</v>
      </c>
      <c r="C104" s="3">
        <v>11.08</v>
      </c>
      <c r="D104" s="3">
        <v>12.46</v>
      </c>
      <c r="E104" s="3">
        <v>10.49</v>
      </c>
      <c r="F104" s="3">
        <v>10.91</v>
      </c>
      <c r="G104" s="3">
        <v>10.14</v>
      </c>
      <c r="H104" s="3">
        <v>8.91</v>
      </c>
      <c r="I104" s="3">
        <v>6.44</v>
      </c>
      <c r="J104" s="8">
        <f t="shared" si="1"/>
        <v>10.175000000000001</v>
      </c>
    </row>
    <row r="105" spans="1:10" x14ac:dyDescent="0.2">
      <c r="A105" s="14" t="s">
        <v>187</v>
      </c>
      <c r="B105" s="3">
        <v>12.34</v>
      </c>
      <c r="C105" s="3">
        <v>11.12</v>
      </c>
      <c r="D105" s="3">
        <v>11.87</v>
      </c>
      <c r="E105" s="3">
        <v>9.58</v>
      </c>
      <c r="F105" s="3">
        <v>11.69</v>
      </c>
      <c r="G105" s="3">
        <v>10.79</v>
      </c>
      <c r="H105" s="3">
        <v>9.41</v>
      </c>
      <c r="I105" s="3">
        <v>6.86</v>
      </c>
      <c r="J105" s="8">
        <f t="shared" si="1"/>
        <v>10.457499999999998</v>
      </c>
    </row>
    <row r="106" spans="1:10" x14ac:dyDescent="0.2">
      <c r="A106" s="14" t="s">
        <v>188</v>
      </c>
      <c r="B106" s="3">
        <v>12.09</v>
      </c>
      <c r="C106" s="3">
        <v>11.74</v>
      </c>
      <c r="D106" s="3">
        <v>12.76</v>
      </c>
      <c r="E106" s="3">
        <v>11.24</v>
      </c>
      <c r="F106" s="3">
        <v>12.23</v>
      </c>
      <c r="G106" s="3">
        <v>11.5</v>
      </c>
      <c r="H106" s="3">
        <v>10.02</v>
      </c>
      <c r="I106" s="3">
        <v>8.4600000000000009</v>
      </c>
      <c r="J106" s="8">
        <f t="shared" si="1"/>
        <v>11.254999999999999</v>
      </c>
    </row>
    <row r="107" spans="1:10" x14ac:dyDescent="0.2">
      <c r="A107" s="14" t="s">
        <v>189</v>
      </c>
      <c r="B107" s="3">
        <v>12.02</v>
      </c>
      <c r="C107" s="3">
        <v>11.67</v>
      </c>
      <c r="D107" s="3">
        <v>13.97</v>
      </c>
      <c r="E107" s="3">
        <v>11.78</v>
      </c>
      <c r="F107" s="3">
        <v>11.56</v>
      </c>
      <c r="G107" s="3">
        <v>10.82</v>
      </c>
      <c r="H107" s="3">
        <v>9.68</v>
      </c>
      <c r="I107" s="3">
        <v>7.12</v>
      </c>
      <c r="J107" s="8">
        <f t="shared" si="1"/>
        <v>11.077500000000001</v>
      </c>
    </row>
    <row r="108" spans="1:10" x14ac:dyDescent="0.2">
      <c r="A108" s="14" t="s">
        <v>190</v>
      </c>
      <c r="B108" s="3">
        <v>10.84</v>
      </c>
      <c r="C108" s="3">
        <v>10.64</v>
      </c>
      <c r="D108" s="3">
        <v>12.45</v>
      </c>
      <c r="E108" s="3">
        <v>10.37</v>
      </c>
      <c r="F108" s="3">
        <v>10.7</v>
      </c>
      <c r="G108" s="3">
        <v>9.93</v>
      </c>
      <c r="H108" s="3">
        <v>8.4499999999999993</v>
      </c>
      <c r="I108" s="3">
        <v>6.1</v>
      </c>
      <c r="J108" s="8">
        <f t="shared" si="1"/>
        <v>9.9350000000000005</v>
      </c>
    </row>
    <row r="109" spans="1:10" x14ac:dyDescent="0.2">
      <c r="A109" s="14" t="s">
        <v>191</v>
      </c>
      <c r="B109" s="3">
        <v>9.51</v>
      </c>
      <c r="C109" s="3">
        <v>9.1300000000000008</v>
      </c>
      <c r="D109" s="3">
        <v>10.89</v>
      </c>
      <c r="E109" s="3">
        <v>9.83</v>
      </c>
      <c r="F109" s="3">
        <v>9.66</v>
      </c>
      <c r="G109" s="3">
        <v>8.75</v>
      </c>
      <c r="H109" s="3">
        <v>7.18</v>
      </c>
      <c r="I109" s="3">
        <v>5.21</v>
      </c>
      <c r="J109" s="8">
        <f t="shared" si="1"/>
        <v>8.7699999999999978</v>
      </c>
    </row>
    <row r="110" spans="1:10" x14ac:dyDescent="0.2">
      <c r="A110" s="14" t="s">
        <v>192</v>
      </c>
      <c r="B110" s="3">
        <v>11</v>
      </c>
      <c r="C110" s="3">
        <v>8.7100000000000009</v>
      </c>
      <c r="D110" s="3">
        <v>11.83</v>
      </c>
      <c r="E110" s="3">
        <v>9.93</v>
      </c>
      <c r="F110" s="3">
        <v>9.3000000000000007</v>
      </c>
      <c r="G110" s="3">
        <v>8.56</v>
      </c>
      <c r="H110" s="3">
        <v>6.81</v>
      </c>
      <c r="I110" s="3">
        <v>4.8899999999999997</v>
      </c>
      <c r="J110" s="8">
        <f t="shared" si="1"/>
        <v>8.8787500000000001</v>
      </c>
    </row>
    <row r="111" spans="1:10" x14ac:dyDescent="0.2">
      <c r="A111" s="14" t="s">
        <v>193</v>
      </c>
      <c r="B111" s="3">
        <v>9.1300000000000008</v>
      </c>
      <c r="C111" s="3">
        <v>8.8699999999999992</v>
      </c>
      <c r="D111" s="3">
        <v>11.02</v>
      </c>
      <c r="E111" s="3">
        <v>7.51</v>
      </c>
      <c r="F111" s="3">
        <v>8.82</v>
      </c>
      <c r="G111" s="3">
        <v>8.01</v>
      </c>
      <c r="H111" s="3">
        <v>6.59</v>
      </c>
      <c r="I111" s="3">
        <v>5.08</v>
      </c>
      <c r="J111" s="8">
        <f t="shared" si="1"/>
        <v>8.1287500000000001</v>
      </c>
    </row>
    <row r="112" spans="1:10" x14ac:dyDescent="0.2">
      <c r="A112" s="14" t="s">
        <v>194</v>
      </c>
      <c r="B112" s="3"/>
      <c r="C112" s="3"/>
      <c r="D112" s="3"/>
      <c r="E112" s="3"/>
      <c r="F112" s="3"/>
      <c r="G112" s="3"/>
      <c r="H112" s="3"/>
      <c r="I112" s="3"/>
      <c r="J112" s="8" t="str">
        <f t="shared" si="1"/>
        <v/>
      </c>
    </row>
    <row r="113" spans="1:10" x14ac:dyDescent="0.2">
      <c r="A113" s="27" t="s">
        <v>23</v>
      </c>
      <c r="B113" s="28">
        <f t="shared" ref="B113:J113" si="2">AVERAGE(B101:B112)</f>
        <v>11.130909090909091</v>
      </c>
      <c r="C113" s="28">
        <f t="shared" si="2"/>
        <v>10.451818181818181</v>
      </c>
      <c r="D113" s="28">
        <f t="shared" si="2"/>
        <v>12.065454545454545</v>
      </c>
      <c r="E113" s="28">
        <f t="shared" si="2"/>
        <v>10.110000000000001</v>
      </c>
      <c r="F113" s="28">
        <f t="shared" si="2"/>
        <v>10.704545454545455</v>
      </c>
      <c r="G113" s="28">
        <f t="shared" si="2"/>
        <v>9.9072727272727281</v>
      </c>
      <c r="H113" s="28">
        <f t="shared" si="2"/>
        <v>8.509999999999998</v>
      </c>
      <c r="I113" s="28">
        <f t="shared" si="2"/>
        <v>6.4545454545454541</v>
      </c>
      <c r="J113" s="28">
        <f t="shared" si="2"/>
        <v>9.9168181818181793</v>
      </c>
    </row>
    <row r="114" spans="1:10" x14ac:dyDescent="0.2">
      <c r="A114" s="29" t="s">
        <v>24</v>
      </c>
      <c r="B114" s="28">
        <f>SUMPRODUCT(B101:B112,'התפלגות ראשים לפי סיווג'!B101:B112)/'התפלגות ראשים לפי סיווג'!B113</f>
        <v>10.895333333333333</v>
      </c>
      <c r="C114" s="28">
        <f>SUMPRODUCT(C101:C112,'התפלגות ראשים לפי סיווג'!C101:C112)/'התפלגות ראשים לפי סיווג'!C113</f>
        <v>10.296838235294118</v>
      </c>
      <c r="D114" s="28">
        <f>SUMPRODUCT(D101:D112,'התפלגות ראשים לפי סיווג'!D101:D112)/'התפלגות ראשים לפי סיווג'!D113</f>
        <v>11.892996575342465</v>
      </c>
      <c r="E114" s="28">
        <f>SUMPRODUCT(E101:E112,'התפלגות ראשים לפי סיווג'!E101:E112)/'התפלגות ראשים לפי סיווג'!E113</f>
        <v>9.9119117647058825</v>
      </c>
      <c r="F114" s="28">
        <f>SUMPRODUCT(F101:F112,'התפלגות ראשים לפי סיווג'!F101:F112)/'התפלגות ראשים לפי סיווג'!F113</f>
        <v>10.598119614799796</v>
      </c>
      <c r="G114" s="28">
        <f>SUMPRODUCT(G101:G112,'התפלגות ראשים לפי סיווג'!G101:G112)/'התפלגות ראשים לפי סיווג'!G113</f>
        <v>9.7193796526054594</v>
      </c>
      <c r="H114" s="28">
        <f>SUMPRODUCT(H101:H112,'התפלגות ראשים לפי סיווג'!H101:H112)/'התפלגות ראשים לפי סיווג'!H113</f>
        <v>8.244190966266439</v>
      </c>
      <c r="I114" s="28">
        <f>SUMPRODUCT(I101:I112,'התפלגות ראשים לפי סיווג'!I101:I112)/'התפלגות ראשים לפי סיווג'!I113</f>
        <v>6.2632494407158843</v>
      </c>
      <c r="J114" s="28">
        <f>SUMPRODUCT(J101:J112,'התפלגות ראשים לפי סיווג'!J101:J112)/'התפלגות ראשים לפי סיווג'!J113</f>
        <v>9.728594798657717</v>
      </c>
    </row>
    <row r="115" spans="1:10" x14ac:dyDescent="0.2">
      <c r="A115" s="14" t="s">
        <v>198</v>
      </c>
      <c r="B115" s="3">
        <v>12.3</v>
      </c>
      <c r="C115" s="3">
        <v>12.3</v>
      </c>
      <c r="D115" s="3">
        <v>12.3</v>
      </c>
      <c r="E115" s="3">
        <v>12.3</v>
      </c>
      <c r="F115" s="3">
        <v>12.3</v>
      </c>
      <c r="G115" s="3">
        <v>12.3</v>
      </c>
      <c r="H115" s="3">
        <v>12.3</v>
      </c>
      <c r="I115" s="3">
        <v>12.3</v>
      </c>
      <c r="J115" s="8">
        <f>IFERROR(AVERAGE(B115:I115),"")</f>
        <v>12.299999999999999</v>
      </c>
    </row>
    <row r="116" spans="1:10" x14ac:dyDescent="0.2">
      <c r="A116" s="14" t="s">
        <v>199</v>
      </c>
      <c r="B116" s="3">
        <v>11</v>
      </c>
      <c r="C116" s="3"/>
      <c r="D116" s="3"/>
      <c r="E116" s="3"/>
      <c r="F116" s="3"/>
      <c r="G116" s="3"/>
      <c r="H116" s="3"/>
      <c r="I116" s="3"/>
      <c r="J116" s="8">
        <f t="shared" ref="J116:J126" si="3">IFERROR(AVERAGE(B116:I116),"")</f>
        <v>11</v>
      </c>
    </row>
    <row r="117" spans="1:10" x14ac:dyDescent="0.2">
      <c r="A117" s="14" t="s">
        <v>200</v>
      </c>
      <c r="B117" s="3"/>
      <c r="C117" s="3"/>
      <c r="D117" s="3"/>
      <c r="E117" s="3"/>
      <c r="F117" s="3"/>
      <c r="G117" s="3"/>
      <c r="H117" s="3"/>
      <c r="I117" s="3"/>
      <c r="J117" s="8" t="str">
        <f t="shared" si="3"/>
        <v/>
      </c>
    </row>
    <row r="118" spans="1:10" x14ac:dyDescent="0.2">
      <c r="A118" s="14" t="s">
        <v>201</v>
      </c>
      <c r="B118" s="3"/>
      <c r="C118" s="3"/>
      <c r="D118" s="3"/>
      <c r="E118" s="3"/>
      <c r="F118" s="3"/>
      <c r="G118" s="3"/>
      <c r="H118" s="3"/>
      <c r="I118" s="3"/>
      <c r="J118" s="8" t="str">
        <f t="shared" si="3"/>
        <v/>
      </c>
    </row>
    <row r="119" spans="1:10" x14ac:dyDescent="0.2">
      <c r="A119" s="14" t="s">
        <v>202</v>
      </c>
      <c r="B119" s="3"/>
      <c r="C119" s="3"/>
      <c r="D119" s="3"/>
      <c r="E119" s="3"/>
      <c r="F119" s="3"/>
      <c r="G119" s="3"/>
      <c r="H119" s="3"/>
      <c r="I119" s="3"/>
      <c r="J119" s="8" t="str">
        <f t="shared" si="3"/>
        <v/>
      </c>
    </row>
    <row r="120" spans="1:10" x14ac:dyDescent="0.2">
      <c r="A120" s="14" t="s">
        <v>203</v>
      </c>
      <c r="B120" s="3"/>
      <c r="C120" s="3"/>
      <c r="D120" s="3"/>
      <c r="E120" s="3"/>
      <c r="F120" s="3"/>
      <c r="G120" s="3"/>
      <c r="H120" s="3"/>
      <c r="I120" s="3"/>
      <c r="J120" s="8" t="str">
        <f t="shared" si="3"/>
        <v/>
      </c>
    </row>
    <row r="121" spans="1:10" x14ac:dyDescent="0.2">
      <c r="A121" s="14" t="s">
        <v>204</v>
      </c>
      <c r="B121" s="3"/>
      <c r="C121" s="3"/>
      <c r="D121" s="3"/>
      <c r="E121" s="3"/>
      <c r="F121" s="3"/>
      <c r="G121" s="3"/>
      <c r="H121" s="3"/>
      <c r="I121" s="3"/>
      <c r="J121" s="8" t="str">
        <f t="shared" si="3"/>
        <v/>
      </c>
    </row>
    <row r="122" spans="1:10" x14ac:dyDescent="0.2">
      <c r="A122" s="14" t="s">
        <v>205</v>
      </c>
      <c r="B122" s="3"/>
      <c r="C122" s="3"/>
      <c r="D122" s="3"/>
      <c r="E122" s="3"/>
      <c r="F122" s="3"/>
      <c r="G122" s="3"/>
      <c r="H122" s="3"/>
      <c r="I122" s="3"/>
      <c r="J122" s="8" t="str">
        <f t="shared" si="3"/>
        <v/>
      </c>
    </row>
    <row r="123" spans="1:10" x14ac:dyDescent="0.2">
      <c r="A123" s="14" t="s">
        <v>206</v>
      </c>
      <c r="B123" s="3"/>
      <c r="C123" s="3"/>
      <c r="D123" s="3"/>
      <c r="E123" s="3"/>
      <c r="F123" s="3"/>
      <c r="G123" s="3"/>
      <c r="H123" s="3"/>
      <c r="I123" s="3"/>
      <c r="J123" s="8" t="str">
        <f t="shared" si="3"/>
        <v/>
      </c>
    </row>
    <row r="124" spans="1:10" x14ac:dyDescent="0.2">
      <c r="A124" s="14" t="s">
        <v>207</v>
      </c>
      <c r="B124" s="3"/>
      <c r="C124" s="3"/>
      <c r="D124" s="3"/>
      <c r="E124" s="3"/>
      <c r="F124" s="3"/>
      <c r="G124" s="3"/>
      <c r="H124" s="3"/>
      <c r="I124" s="3"/>
      <c r="J124" s="8" t="str">
        <f t="shared" si="3"/>
        <v/>
      </c>
    </row>
    <row r="125" spans="1:10" x14ac:dyDescent="0.2">
      <c r="A125" s="14" t="s">
        <v>208</v>
      </c>
      <c r="B125" s="3"/>
      <c r="C125" s="3"/>
      <c r="D125" s="3"/>
      <c r="E125" s="3"/>
      <c r="F125" s="3"/>
      <c r="G125" s="3"/>
      <c r="H125" s="3"/>
      <c r="I125" s="3"/>
      <c r="J125" s="8" t="str">
        <f t="shared" si="3"/>
        <v/>
      </c>
    </row>
    <row r="126" spans="1:10" x14ac:dyDescent="0.2">
      <c r="A126" s="14" t="s">
        <v>209</v>
      </c>
      <c r="B126" s="3"/>
      <c r="C126" s="3"/>
      <c r="D126" s="3"/>
      <c r="E126" s="3"/>
      <c r="F126" s="3"/>
      <c r="G126" s="3"/>
      <c r="H126" s="3"/>
      <c r="I126" s="3"/>
      <c r="J126" s="8" t="str">
        <f t="shared" si="3"/>
        <v/>
      </c>
    </row>
    <row r="127" spans="1:10" x14ac:dyDescent="0.2">
      <c r="A127" s="27" t="s">
        <v>23</v>
      </c>
      <c r="B127" s="28">
        <f t="shared" ref="B127:J127" si="4">AVERAGE(B115:B126)</f>
        <v>11.65</v>
      </c>
      <c r="C127" s="28">
        <f t="shared" si="4"/>
        <v>12.3</v>
      </c>
      <c r="D127" s="28">
        <f t="shared" si="4"/>
        <v>12.3</v>
      </c>
      <c r="E127" s="28">
        <f t="shared" si="4"/>
        <v>12.3</v>
      </c>
      <c r="F127" s="28">
        <f t="shared" si="4"/>
        <v>12.3</v>
      </c>
      <c r="G127" s="28">
        <f t="shared" si="4"/>
        <v>12.3</v>
      </c>
      <c r="H127" s="28">
        <f t="shared" si="4"/>
        <v>12.3</v>
      </c>
      <c r="I127" s="28">
        <f t="shared" si="4"/>
        <v>12.3</v>
      </c>
      <c r="J127" s="28">
        <f t="shared" si="4"/>
        <v>11.649999999999999</v>
      </c>
    </row>
    <row r="128" spans="1:10" x14ac:dyDescent="0.2">
      <c r="A128" s="29" t="s">
        <v>24</v>
      </c>
      <c r="B128" s="28">
        <f>IFERROR(SUMPRODUCT(B115:B126,'התפלגות ראשים לפי סיווג'!B115:B126)/'התפלגות ראשים לפי סיווג'!B127,"")</f>
        <v>11.557142857142859</v>
      </c>
      <c r="C128" s="28" t="str">
        <f>IFERROR(SUMPRODUCT(C115:C126,'התפלגות ראשים לפי סיווג'!C115:C126)/'התפלגות ראשים לפי סיווג'!C127,"")</f>
        <v/>
      </c>
      <c r="D128" s="28" t="str">
        <f>IFERROR(SUMPRODUCT(D115:D126,'התפלגות ראשים לפי סיווג'!D115:D126)/'התפלגות ראשים לפי סיווג'!D127,"")</f>
        <v/>
      </c>
      <c r="E128" s="28" t="str">
        <f>IFERROR(SUMPRODUCT(E115:E126,'התפלגות ראשים לפי סיווג'!E115:E126)/'התפלגות ראשים לפי סיווג'!E127,"")</f>
        <v/>
      </c>
      <c r="F128" s="28" t="str">
        <f>IFERROR(SUMPRODUCT(F115:F126,'התפלגות ראשים לפי סיווג'!F115:F126)/'התפלגות ראשים לפי סיווג'!F127,"")</f>
        <v/>
      </c>
      <c r="G128" s="28" t="str">
        <f>IFERROR(SUMPRODUCT(G115:G126,'התפלגות ראשים לפי סיווג'!G115:G126)/'התפלגות ראשים לפי סיווג'!G127,"")</f>
        <v/>
      </c>
      <c r="H128" s="28" t="str">
        <f>IFERROR(SUMPRODUCT(H115:H126,'התפלגות ראשים לפי סיווג'!H115:H126)/'התפלגות ראשים לפי סיווג'!H127,"")</f>
        <v/>
      </c>
      <c r="I128" s="28" t="str">
        <f>IFERROR(SUMPRODUCT(I115:I126,'התפלגות ראשים לפי סיווג'!I115:I126)/'התפלגות ראשים לפי סיווג'!I127,"")</f>
        <v/>
      </c>
      <c r="J128" s="28">
        <f>SUMPRODUCT(J115:J126,'התפלגות ראשים לפי סיווג'!J115:J126)/'התפלגות ראשים לפי סיווג'!J127</f>
        <v>11.557142857142859</v>
      </c>
    </row>
  </sheetData>
  <pageMargins left="0.7" right="0.7" top="0.75" bottom="0.75" header="0.3" footer="0.3"/>
  <pageSetup paperSize="9" scale="98" orientation="portrait" r:id="rId1"/>
  <headerFooter alignWithMargins="0">
    <oddHeader>&amp;L&amp;D&amp;C&amp;A</oddHeader>
  </headerFooter>
  <rowBreaks count="1" manualBreakCount="1">
    <brk id="114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rightToLeft="1" view="pageBreakPreview" zoomScaleNormal="100" zoomScaleSheetLayoutView="100" workbookViewId="0">
      <pane ySplit="2" topLeftCell="A99" activePane="bottomLeft" state="frozen"/>
      <selection activeCell="J22" sqref="J22"/>
      <selection pane="bottomLeft" activeCell="B117" sqref="B117"/>
    </sheetView>
  </sheetViews>
  <sheetFormatPr defaultRowHeight="12.75" x14ac:dyDescent="0.2"/>
  <cols>
    <col min="1" max="1" width="9.28515625" customWidth="1"/>
    <col min="2" max="5" width="8.5703125" bestFit="1" customWidth="1"/>
    <col min="6" max="6" width="7.42578125" bestFit="1" customWidth="1"/>
    <col min="7" max="7" width="8.5703125" bestFit="1" customWidth="1"/>
    <col min="8" max="8" width="6.7109375" bestFit="1" customWidth="1"/>
    <col min="9" max="9" width="6.85546875" bestFit="1" customWidth="1"/>
    <col min="10" max="10" width="6.7109375" bestFit="1" customWidth="1"/>
  </cols>
  <sheetData>
    <row r="1" spans="1:11" ht="18" x14ac:dyDescent="0.25">
      <c r="A1" s="6" t="s">
        <v>108</v>
      </c>
    </row>
    <row r="2" spans="1:11" ht="25.5" x14ac:dyDescent="0.2">
      <c r="A2" s="26" t="s">
        <v>107</v>
      </c>
      <c r="B2" s="26" t="s">
        <v>77</v>
      </c>
      <c r="C2" s="26" t="s">
        <v>78</v>
      </c>
      <c r="D2" s="26" t="s">
        <v>79</v>
      </c>
      <c r="E2" s="26" t="s">
        <v>80</v>
      </c>
      <c r="F2" s="26" t="s">
        <v>32</v>
      </c>
      <c r="G2" s="26" t="s">
        <v>33</v>
      </c>
      <c r="H2" s="26" t="s">
        <v>34</v>
      </c>
      <c r="I2" s="26" t="s">
        <v>35</v>
      </c>
      <c r="J2" s="26" t="s">
        <v>22</v>
      </c>
      <c r="K2" s="26" t="s">
        <v>109</v>
      </c>
    </row>
    <row r="3" spans="1:11" hidden="1" x14ac:dyDescent="0.2">
      <c r="A3" s="4" t="s">
        <v>110</v>
      </c>
      <c r="B3" s="12">
        <v>10</v>
      </c>
      <c r="C3" s="12">
        <v>27</v>
      </c>
      <c r="D3" s="12">
        <v>48</v>
      </c>
      <c r="E3" s="12">
        <v>23</v>
      </c>
      <c r="F3" s="13">
        <v>226</v>
      </c>
      <c r="G3" s="13">
        <v>213</v>
      </c>
      <c r="H3" s="13">
        <v>225</v>
      </c>
      <c r="I3" s="13">
        <v>181</v>
      </c>
      <c r="J3" s="10">
        <f>SUM(B3:I3)</f>
        <v>953</v>
      </c>
      <c r="K3" s="11">
        <f>J3/J15</f>
        <v>9.6623745310757375E-2</v>
      </c>
    </row>
    <row r="4" spans="1:11" hidden="1" x14ac:dyDescent="0.2">
      <c r="A4" s="4" t="s">
        <v>111</v>
      </c>
      <c r="B4" s="12">
        <v>23</v>
      </c>
      <c r="C4" s="12">
        <v>42</v>
      </c>
      <c r="D4" s="12">
        <v>57</v>
      </c>
      <c r="E4" s="12">
        <v>31</v>
      </c>
      <c r="F4" s="13">
        <v>227</v>
      </c>
      <c r="G4" s="13">
        <v>239</v>
      </c>
      <c r="H4" s="13">
        <v>254</v>
      </c>
      <c r="I4" s="13">
        <v>223</v>
      </c>
      <c r="J4" s="10">
        <f>SUM(B4:I4)</f>
        <v>1096</v>
      </c>
      <c r="K4" s="11">
        <f>J4/J15</f>
        <v>0.11112237655885633</v>
      </c>
    </row>
    <row r="5" spans="1:11" hidden="1" x14ac:dyDescent="0.2">
      <c r="A5" s="4" t="s">
        <v>112</v>
      </c>
      <c r="B5" s="12">
        <v>18</v>
      </c>
      <c r="C5" s="12">
        <v>25</v>
      </c>
      <c r="D5" s="12">
        <v>41</v>
      </c>
      <c r="E5" s="12">
        <v>22</v>
      </c>
      <c r="F5" s="13">
        <v>235</v>
      </c>
      <c r="G5" s="13">
        <v>167</v>
      </c>
      <c r="H5" s="13">
        <v>193</v>
      </c>
      <c r="I5" s="13">
        <v>234</v>
      </c>
      <c r="J5" s="10">
        <f t="shared" ref="J5:J11" si="0">SUM(B5:I5)</f>
        <v>935</v>
      </c>
      <c r="K5" s="11">
        <f>J5/J15</f>
        <v>9.4798742776031633E-2</v>
      </c>
    </row>
    <row r="6" spans="1:11" hidden="1" x14ac:dyDescent="0.2">
      <c r="A6" s="4" t="s">
        <v>113</v>
      </c>
      <c r="B6" s="12">
        <v>4</v>
      </c>
      <c r="C6" s="12" t="s">
        <v>16</v>
      </c>
      <c r="D6" s="12">
        <v>16</v>
      </c>
      <c r="E6" s="12">
        <v>9</v>
      </c>
      <c r="F6" s="13">
        <v>64</v>
      </c>
      <c r="G6" s="13">
        <v>71</v>
      </c>
      <c r="H6" s="13">
        <v>62</v>
      </c>
      <c r="I6" s="13">
        <v>108</v>
      </c>
      <c r="J6" s="10">
        <f t="shared" si="0"/>
        <v>334</v>
      </c>
      <c r="K6" s="11">
        <f>J6/J15</f>
        <v>3.3863935922133222E-2</v>
      </c>
    </row>
    <row r="7" spans="1:11" hidden="1" x14ac:dyDescent="0.2">
      <c r="A7" s="4" t="s">
        <v>114</v>
      </c>
      <c r="B7" s="12">
        <v>15</v>
      </c>
      <c r="C7" s="12">
        <v>10</v>
      </c>
      <c r="D7" s="12">
        <v>26</v>
      </c>
      <c r="E7" s="12">
        <v>24</v>
      </c>
      <c r="F7" s="13">
        <v>140</v>
      </c>
      <c r="G7" s="13">
        <v>95</v>
      </c>
      <c r="H7" s="13">
        <v>122</v>
      </c>
      <c r="I7" s="13">
        <v>169</v>
      </c>
      <c r="J7" s="10">
        <f t="shared" si="0"/>
        <v>601</v>
      </c>
      <c r="K7" s="11">
        <f>J7/J15</f>
        <v>6.0934806853898411E-2</v>
      </c>
    </row>
    <row r="8" spans="1:11" hidden="1" x14ac:dyDescent="0.2">
      <c r="A8" s="4" t="s">
        <v>115</v>
      </c>
      <c r="B8" s="12">
        <v>10</v>
      </c>
      <c r="C8" s="12">
        <v>12</v>
      </c>
      <c r="D8" s="12">
        <v>16</v>
      </c>
      <c r="E8" s="12">
        <v>16</v>
      </c>
      <c r="F8" s="13">
        <v>82</v>
      </c>
      <c r="G8" s="13">
        <v>53</v>
      </c>
      <c r="H8" s="13">
        <v>57</v>
      </c>
      <c r="I8" s="13">
        <v>82</v>
      </c>
      <c r="J8" s="10">
        <f t="shared" si="0"/>
        <v>328</v>
      </c>
      <c r="K8" s="11">
        <f>J8/J15</f>
        <v>3.3255601743891312E-2</v>
      </c>
    </row>
    <row r="9" spans="1:11" hidden="1" x14ac:dyDescent="0.2">
      <c r="A9" s="4" t="s">
        <v>116</v>
      </c>
      <c r="B9" s="12">
        <v>15</v>
      </c>
      <c r="C9" s="12">
        <v>17</v>
      </c>
      <c r="D9" s="12">
        <v>25</v>
      </c>
      <c r="E9" s="12">
        <v>21</v>
      </c>
      <c r="F9" s="13">
        <v>117</v>
      </c>
      <c r="G9" s="13">
        <v>108</v>
      </c>
      <c r="H9" s="13">
        <v>96</v>
      </c>
      <c r="I9" s="13">
        <v>135</v>
      </c>
      <c r="J9" s="10">
        <f t="shared" si="0"/>
        <v>534</v>
      </c>
      <c r="K9" s="11">
        <f>J9/J15</f>
        <v>5.4141741863530365E-2</v>
      </c>
    </row>
    <row r="10" spans="1:11" hidden="1" x14ac:dyDescent="0.2">
      <c r="A10" s="4" t="s">
        <v>117</v>
      </c>
      <c r="B10" s="12">
        <v>3</v>
      </c>
      <c r="C10" s="12">
        <v>23</v>
      </c>
      <c r="D10" s="12">
        <v>38</v>
      </c>
      <c r="E10" s="12">
        <v>15</v>
      </c>
      <c r="F10" s="13">
        <v>145</v>
      </c>
      <c r="G10" s="13">
        <v>116</v>
      </c>
      <c r="H10" s="13">
        <v>109</v>
      </c>
      <c r="I10" s="13">
        <v>153</v>
      </c>
      <c r="J10" s="10">
        <f t="shared" si="0"/>
        <v>602</v>
      </c>
      <c r="K10" s="11">
        <f>J10/J15</f>
        <v>6.1036195883605392E-2</v>
      </c>
    </row>
    <row r="11" spans="1:11" hidden="1" x14ac:dyDescent="0.2">
      <c r="A11" s="4" t="s">
        <v>118</v>
      </c>
      <c r="B11" s="12">
        <v>7</v>
      </c>
      <c r="C11" s="12">
        <v>8</v>
      </c>
      <c r="D11" s="12">
        <v>38</v>
      </c>
      <c r="E11" s="12">
        <v>38</v>
      </c>
      <c r="F11" s="13">
        <v>150</v>
      </c>
      <c r="G11" s="13">
        <v>106</v>
      </c>
      <c r="H11" s="13">
        <v>112</v>
      </c>
      <c r="I11" s="13">
        <v>151</v>
      </c>
      <c r="J11" s="10">
        <f t="shared" si="0"/>
        <v>610</v>
      </c>
      <c r="K11" s="11">
        <f>J11/J15</f>
        <v>6.1847308121261282E-2</v>
      </c>
    </row>
    <row r="12" spans="1:11" hidden="1" x14ac:dyDescent="0.2">
      <c r="A12" s="4" t="s">
        <v>119</v>
      </c>
      <c r="B12" s="12">
        <v>15</v>
      </c>
      <c r="C12" s="12">
        <v>30</v>
      </c>
      <c r="D12" s="12">
        <v>33</v>
      </c>
      <c r="E12" s="12">
        <v>27</v>
      </c>
      <c r="F12" s="13">
        <v>245</v>
      </c>
      <c r="G12" s="13">
        <v>164</v>
      </c>
      <c r="H12" s="13">
        <v>227</v>
      </c>
      <c r="I12" s="13">
        <v>243</v>
      </c>
      <c r="J12" s="10">
        <f>SUM(B12:I12)</f>
        <v>984</v>
      </c>
      <c r="K12" s="11">
        <f>J12/J15</f>
        <v>9.976680523167393E-2</v>
      </c>
    </row>
    <row r="13" spans="1:11" hidden="1" x14ac:dyDescent="0.2">
      <c r="A13" s="4" t="s">
        <v>120</v>
      </c>
      <c r="B13" s="12">
        <v>17</v>
      </c>
      <c r="C13" s="12">
        <v>800</v>
      </c>
      <c r="D13" s="12">
        <v>750</v>
      </c>
      <c r="E13" s="12">
        <v>26</v>
      </c>
      <c r="F13" s="13">
        <v>177</v>
      </c>
      <c r="G13" s="13">
        <v>122</v>
      </c>
      <c r="H13" s="13">
        <v>170</v>
      </c>
      <c r="I13" s="13">
        <v>164</v>
      </c>
      <c r="J13" s="10">
        <f>SUM(B13:I13)</f>
        <v>2226</v>
      </c>
      <c r="K13" s="11">
        <f>J13/J15</f>
        <v>0.22569198012775019</v>
      </c>
    </row>
    <row r="14" spans="1:11" hidden="1" x14ac:dyDescent="0.2">
      <c r="A14" s="4" t="s">
        <v>121</v>
      </c>
      <c r="B14" s="12">
        <v>10</v>
      </c>
      <c r="C14" s="12">
        <v>17</v>
      </c>
      <c r="D14" s="12">
        <v>31</v>
      </c>
      <c r="E14" s="12">
        <v>18</v>
      </c>
      <c r="F14" s="13">
        <v>191</v>
      </c>
      <c r="G14" s="13">
        <v>130</v>
      </c>
      <c r="H14" s="13">
        <v>125</v>
      </c>
      <c r="I14" s="13">
        <v>138</v>
      </c>
      <c r="J14" s="10">
        <f>SUM(B14:I14)</f>
        <v>660</v>
      </c>
      <c r="K14" s="11">
        <f>J14/J15</f>
        <v>6.691675960661056E-2</v>
      </c>
    </row>
    <row r="15" spans="1:11" hidden="1" x14ac:dyDescent="0.2">
      <c r="A15" s="27" t="s">
        <v>23</v>
      </c>
      <c r="B15" s="30">
        <f>SUM(B3:B14)</f>
        <v>147</v>
      </c>
      <c r="C15" s="30">
        <f t="shared" ref="C15:H15" si="1">SUM(C3:C14)</f>
        <v>1011</v>
      </c>
      <c r="D15" s="30">
        <f t="shared" si="1"/>
        <v>1119</v>
      </c>
      <c r="E15" s="30">
        <f t="shared" si="1"/>
        <v>270</v>
      </c>
      <c r="F15" s="30">
        <f t="shared" si="1"/>
        <v>1999</v>
      </c>
      <c r="G15" s="30">
        <f t="shared" si="1"/>
        <v>1584</v>
      </c>
      <c r="H15" s="30">
        <f t="shared" si="1"/>
        <v>1752</v>
      </c>
      <c r="I15" s="30">
        <f>SUM(I3:I14)</f>
        <v>1981</v>
      </c>
      <c r="J15" s="30">
        <f>SUM(J3:J14)</f>
        <v>9863</v>
      </c>
      <c r="K15" s="31"/>
    </row>
    <row r="16" spans="1:11" hidden="1" x14ac:dyDescent="0.2">
      <c r="A16" s="29" t="s">
        <v>106</v>
      </c>
      <c r="B16" s="31">
        <f>B15/J29</f>
        <v>2.2435897435897436E-2</v>
      </c>
      <c r="C16" s="31">
        <f>C15/J29</f>
        <v>0.15430402930402931</v>
      </c>
      <c r="D16" s="31">
        <f>D15/J29</f>
        <v>0.17078754578754579</v>
      </c>
      <c r="E16" s="31">
        <f>E15/J29</f>
        <v>4.1208791208791208E-2</v>
      </c>
      <c r="F16" s="31">
        <f>F15/J29</f>
        <v>0.30509768009768012</v>
      </c>
      <c r="G16" s="31">
        <f>G15/J29</f>
        <v>0.24175824175824176</v>
      </c>
      <c r="H16" s="31">
        <f>H15/J29</f>
        <v>0.26739926739926739</v>
      </c>
      <c r="I16" s="31">
        <f>I15/J29</f>
        <v>0.30235042735042733</v>
      </c>
      <c r="J16" s="31"/>
      <c r="K16" s="32"/>
    </row>
    <row r="17" spans="1:11" hidden="1" x14ac:dyDescent="0.2">
      <c r="A17" s="4" t="s">
        <v>66</v>
      </c>
      <c r="B17" s="9">
        <v>9</v>
      </c>
      <c r="C17" s="9">
        <v>9</v>
      </c>
      <c r="D17" s="9">
        <v>28</v>
      </c>
      <c r="E17" s="9">
        <v>15</v>
      </c>
      <c r="F17" s="10">
        <v>197</v>
      </c>
      <c r="G17" s="10">
        <v>126</v>
      </c>
      <c r="H17" s="10">
        <v>99</v>
      </c>
      <c r="I17" s="10">
        <v>90</v>
      </c>
      <c r="J17" s="10">
        <f>SUM(B17:I17)</f>
        <v>573</v>
      </c>
      <c r="K17" s="11">
        <f>J17/J29</f>
        <v>8.7454212454212449E-2</v>
      </c>
    </row>
    <row r="18" spans="1:11" hidden="1" x14ac:dyDescent="0.2">
      <c r="A18" s="4" t="s">
        <v>69</v>
      </c>
      <c r="B18" s="9">
        <v>12</v>
      </c>
      <c r="C18" s="9">
        <v>8</v>
      </c>
      <c r="D18" s="9">
        <v>20</v>
      </c>
      <c r="E18" s="9">
        <v>12</v>
      </c>
      <c r="F18" s="10">
        <v>141</v>
      </c>
      <c r="G18" s="10">
        <v>102</v>
      </c>
      <c r="H18" s="10">
        <v>84</v>
      </c>
      <c r="I18" s="10">
        <v>112</v>
      </c>
      <c r="J18" s="10">
        <f>SUM(B18:I18)</f>
        <v>491</v>
      </c>
      <c r="K18" s="11">
        <f>J18/J29</f>
        <v>7.4938949938949936E-2</v>
      </c>
    </row>
    <row r="19" spans="1:11" hidden="1" x14ac:dyDescent="0.2">
      <c r="A19" s="4" t="s">
        <v>70</v>
      </c>
      <c r="B19" s="9">
        <v>9</v>
      </c>
      <c r="C19" s="9">
        <v>8</v>
      </c>
      <c r="D19" s="9">
        <v>15</v>
      </c>
      <c r="E19" s="9">
        <v>17</v>
      </c>
      <c r="F19" s="10">
        <v>178</v>
      </c>
      <c r="G19" s="10">
        <v>81</v>
      </c>
      <c r="H19" s="10">
        <v>64</v>
      </c>
      <c r="I19" s="10">
        <v>94</v>
      </c>
      <c r="J19" s="10">
        <f t="shared" ref="J19:J28" si="2">SUM(B19:I19)</f>
        <v>466</v>
      </c>
      <c r="K19" s="11">
        <f>J19/J29</f>
        <v>7.112332112332112E-2</v>
      </c>
    </row>
    <row r="20" spans="1:11" hidden="1" x14ac:dyDescent="0.2">
      <c r="A20" s="4" t="s">
        <v>71</v>
      </c>
      <c r="B20" s="9">
        <v>5</v>
      </c>
      <c r="C20" s="9">
        <v>13</v>
      </c>
      <c r="D20" s="9">
        <v>11</v>
      </c>
      <c r="E20" s="9">
        <v>22</v>
      </c>
      <c r="F20" s="10">
        <v>171</v>
      </c>
      <c r="G20" s="10">
        <v>86</v>
      </c>
      <c r="H20" s="10">
        <v>59</v>
      </c>
      <c r="I20" s="10">
        <v>86</v>
      </c>
      <c r="J20" s="10">
        <f t="shared" si="2"/>
        <v>453</v>
      </c>
      <c r="K20" s="11">
        <f>J20/J29</f>
        <v>6.9139194139194143E-2</v>
      </c>
    </row>
    <row r="21" spans="1:11" hidden="1" x14ac:dyDescent="0.2">
      <c r="A21" s="4" t="s">
        <v>72</v>
      </c>
      <c r="B21" s="9">
        <v>6</v>
      </c>
      <c r="C21" s="9">
        <v>7</v>
      </c>
      <c r="D21" s="9">
        <v>9</v>
      </c>
      <c r="E21" s="9">
        <v>12</v>
      </c>
      <c r="F21" s="10">
        <v>163</v>
      </c>
      <c r="G21" s="10">
        <v>75</v>
      </c>
      <c r="H21" s="10">
        <v>57</v>
      </c>
      <c r="I21" s="10">
        <v>92</v>
      </c>
      <c r="J21" s="10">
        <f t="shared" si="2"/>
        <v>421</v>
      </c>
      <c r="K21" s="11">
        <f>J21/J29</f>
        <v>6.4255189255189249E-2</v>
      </c>
    </row>
    <row r="22" spans="1:11" hidden="1" x14ac:dyDescent="0.2">
      <c r="A22" s="4" t="s">
        <v>81</v>
      </c>
      <c r="B22" s="9">
        <v>7</v>
      </c>
      <c r="C22" s="9">
        <v>6</v>
      </c>
      <c r="D22" s="9">
        <v>22</v>
      </c>
      <c r="E22" s="9">
        <v>17</v>
      </c>
      <c r="F22" s="10">
        <v>174</v>
      </c>
      <c r="G22" s="10">
        <v>68</v>
      </c>
      <c r="H22" s="10">
        <v>56</v>
      </c>
      <c r="I22" s="10">
        <v>104</v>
      </c>
      <c r="J22" s="10">
        <f t="shared" si="2"/>
        <v>454</v>
      </c>
      <c r="K22" s="11">
        <f>J22/J29</f>
        <v>6.9291819291819295E-2</v>
      </c>
    </row>
    <row r="23" spans="1:11" hidden="1" x14ac:dyDescent="0.2">
      <c r="A23" s="4" t="s">
        <v>82</v>
      </c>
      <c r="B23" s="9">
        <v>8</v>
      </c>
      <c r="C23" s="9">
        <v>5</v>
      </c>
      <c r="D23" s="9">
        <v>28</v>
      </c>
      <c r="E23" s="9">
        <v>14</v>
      </c>
      <c r="F23" s="10">
        <v>170</v>
      </c>
      <c r="G23" s="10">
        <v>81</v>
      </c>
      <c r="H23" s="10">
        <v>73</v>
      </c>
      <c r="I23" s="10">
        <v>112</v>
      </c>
      <c r="J23" s="10">
        <f t="shared" si="2"/>
        <v>491</v>
      </c>
      <c r="K23" s="11">
        <f>J23/J29</f>
        <v>7.4938949938949936E-2</v>
      </c>
    </row>
    <row r="24" spans="1:11" hidden="1" x14ac:dyDescent="0.2">
      <c r="A24" s="4" t="s">
        <v>83</v>
      </c>
      <c r="B24" s="9">
        <v>18</v>
      </c>
      <c r="C24" s="9">
        <v>18</v>
      </c>
      <c r="D24" s="9">
        <v>47</v>
      </c>
      <c r="E24" s="9">
        <v>28</v>
      </c>
      <c r="F24" s="10">
        <v>353</v>
      </c>
      <c r="G24" s="10">
        <v>150</v>
      </c>
      <c r="H24" s="10">
        <v>126</v>
      </c>
      <c r="I24" s="10">
        <v>166</v>
      </c>
      <c r="J24" s="10">
        <f t="shared" si="2"/>
        <v>906</v>
      </c>
      <c r="K24" s="11">
        <f>J24/J29</f>
        <v>0.13827838827838829</v>
      </c>
    </row>
    <row r="25" spans="1:11" hidden="1" x14ac:dyDescent="0.2">
      <c r="A25" s="4" t="s">
        <v>84</v>
      </c>
      <c r="B25" s="9">
        <v>6</v>
      </c>
      <c r="C25" s="9">
        <v>8</v>
      </c>
      <c r="D25" s="9">
        <v>11</v>
      </c>
      <c r="E25" s="9">
        <v>16</v>
      </c>
      <c r="F25" s="10">
        <v>179</v>
      </c>
      <c r="G25" s="10">
        <v>82</v>
      </c>
      <c r="H25" s="10">
        <v>74</v>
      </c>
      <c r="I25" s="10">
        <v>145</v>
      </c>
      <c r="J25" s="10">
        <f t="shared" si="2"/>
        <v>521</v>
      </c>
      <c r="K25" s="11">
        <f>J25/J29</f>
        <v>7.9517704517704513E-2</v>
      </c>
    </row>
    <row r="26" spans="1:11" hidden="1" x14ac:dyDescent="0.2">
      <c r="A26" s="4" t="s">
        <v>88</v>
      </c>
      <c r="B26" s="9">
        <v>12</v>
      </c>
      <c r="C26" s="9">
        <v>11</v>
      </c>
      <c r="D26" s="9">
        <v>14</v>
      </c>
      <c r="E26" s="9">
        <v>17</v>
      </c>
      <c r="F26" s="9">
        <v>235</v>
      </c>
      <c r="G26" s="10">
        <v>95</v>
      </c>
      <c r="H26" s="10">
        <v>96</v>
      </c>
      <c r="I26" s="10">
        <v>134</v>
      </c>
      <c r="J26" s="10">
        <f>SUM(B26:I26)</f>
        <v>614</v>
      </c>
      <c r="K26" s="11">
        <f>J26/J29</f>
        <v>9.3711843711843712E-2</v>
      </c>
    </row>
    <row r="27" spans="1:11" hidden="1" x14ac:dyDescent="0.2">
      <c r="A27" s="4" t="s">
        <v>85</v>
      </c>
      <c r="B27" s="9">
        <v>11</v>
      </c>
      <c r="C27" s="9">
        <v>9</v>
      </c>
      <c r="D27" s="9">
        <v>31</v>
      </c>
      <c r="E27" s="9">
        <v>21</v>
      </c>
      <c r="F27" s="10">
        <v>228</v>
      </c>
      <c r="G27" s="10">
        <v>88</v>
      </c>
      <c r="H27" s="10">
        <v>95</v>
      </c>
      <c r="I27" s="10">
        <v>156</v>
      </c>
      <c r="J27" s="10">
        <f t="shared" si="2"/>
        <v>639</v>
      </c>
      <c r="K27" s="11">
        <f>J27/J29</f>
        <v>9.7527472527472528E-2</v>
      </c>
    </row>
    <row r="28" spans="1:11" hidden="1" x14ac:dyDescent="0.2">
      <c r="A28" s="4" t="s">
        <v>86</v>
      </c>
      <c r="B28" s="9">
        <v>9</v>
      </c>
      <c r="C28" s="9">
        <v>7</v>
      </c>
      <c r="D28" s="9">
        <v>6</v>
      </c>
      <c r="E28" s="9">
        <v>12</v>
      </c>
      <c r="F28" s="10">
        <v>185</v>
      </c>
      <c r="G28" s="10">
        <v>89</v>
      </c>
      <c r="H28" s="10">
        <v>97</v>
      </c>
      <c r="I28" s="10">
        <v>118</v>
      </c>
      <c r="J28" s="10">
        <f t="shared" si="2"/>
        <v>523</v>
      </c>
      <c r="K28" s="11">
        <f>J28/J29</f>
        <v>7.9822954822954817E-2</v>
      </c>
    </row>
    <row r="29" spans="1:11" hidden="1" x14ac:dyDescent="0.2">
      <c r="A29" s="27" t="s">
        <v>23</v>
      </c>
      <c r="B29" s="30">
        <f>SUM(B17:B28)</f>
        <v>112</v>
      </c>
      <c r="C29" s="30">
        <f t="shared" ref="C29:H29" si="3">SUM(C17:C28)</f>
        <v>109</v>
      </c>
      <c r="D29" s="30">
        <f t="shared" si="3"/>
        <v>242</v>
      </c>
      <c r="E29" s="30">
        <f t="shared" si="3"/>
        <v>203</v>
      </c>
      <c r="F29" s="30">
        <f t="shared" si="3"/>
        <v>2374</v>
      </c>
      <c r="G29" s="30">
        <f t="shared" si="3"/>
        <v>1123</v>
      </c>
      <c r="H29" s="30">
        <f t="shared" si="3"/>
        <v>980</v>
      </c>
      <c r="I29" s="30">
        <f>SUM(I17:I28)</f>
        <v>1409</v>
      </c>
      <c r="J29" s="30">
        <f>SUM(J17:J28)</f>
        <v>6552</v>
      </c>
      <c r="K29" s="31"/>
    </row>
    <row r="30" spans="1:11" hidden="1" x14ac:dyDescent="0.2">
      <c r="A30" s="29" t="s">
        <v>106</v>
      </c>
      <c r="B30" s="31">
        <f>B29/J29</f>
        <v>1.7094017094017096E-2</v>
      </c>
      <c r="C30" s="31">
        <f>C29/J29</f>
        <v>1.6636141636141636E-2</v>
      </c>
      <c r="D30" s="31">
        <f>D29/J29</f>
        <v>3.6935286935286936E-2</v>
      </c>
      <c r="E30" s="31">
        <f>E29/J29</f>
        <v>3.0982905982905984E-2</v>
      </c>
      <c r="F30" s="31">
        <f>F29/J29</f>
        <v>0.36233211233211232</v>
      </c>
      <c r="G30" s="31">
        <f>G29/J29</f>
        <v>0.1713980463980464</v>
      </c>
      <c r="H30" s="31">
        <f>H29/J29</f>
        <v>0.14957264957264957</v>
      </c>
      <c r="I30" s="31">
        <f>I29/J29</f>
        <v>0.21504884004884006</v>
      </c>
      <c r="J30" s="31"/>
      <c r="K30" s="32"/>
    </row>
    <row r="31" spans="1:11" hidden="1" x14ac:dyDescent="0.2">
      <c r="A31" s="4" t="s">
        <v>67</v>
      </c>
      <c r="B31" s="2">
        <v>3</v>
      </c>
      <c r="C31" s="2">
        <v>7</v>
      </c>
      <c r="D31" s="2">
        <v>16</v>
      </c>
      <c r="E31" s="2">
        <v>16</v>
      </c>
      <c r="F31" s="2">
        <v>221</v>
      </c>
      <c r="G31" s="2">
        <v>107</v>
      </c>
      <c r="H31" s="2">
        <v>118</v>
      </c>
      <c r="I31" s="2">
        <v>121</v>
      </c>
      <c r="J31" s="10">
        <f t="shared" ref="J31:J42" si="4">SUM(B31:I31)</f>
        <v>609</v>
      </c>
      <c r="K31" s="11">
        <f>J31/J43</f>
        <v>7.8327974276527337E-2</v>
      </c>
    </row>
    <row r="32" spans="1:11" hidden="1" x14ac:dyDescent="0.2">
      <c r="A32" s="4" t="s">
        <v>90</v>
      </c>
      <c r="B32" s="2">
        <v>10</v>
      </c>
      <c r="C32" s="2">
        <v>14</v>
      </c>
      <c r="D32" s="2">
        <v>19</v>
      </c>
      <c r="E32" s="2">
        <v>17</v>
      </c>
      <c r="F32" s="2">
        <v>222</v>
      </c>
      <c r="G32" s="2">
        <v>95</v>
      </c>
      <c r="H32" s="2">
        <v>77</v>
      </c>
      <c r="I32" s="2">
        <v>133</v>
      </c>
      <c r="J32" s="10">
        <f t="shared" si="4"/>
        <v>587</v>
      </c>
      <c r="K32" s="11">
        <f>J32/J43</f>
        <v>7.5498392282958196E-2</v>
      </c>
    </row>
    <row r="33" spans="1:11" hidden="1" x14ac:dyDescent="0.2">
      <c r="A33" s="4" t="s">
        <v>91</v>
      </c>
      <c r="B33" s="2">
        <v>15</v>
      </c>
      <c r="C33" s="2">
        <v>12</v>
      </c>
      <c r="D33" s="2">
        <v>27</v>
      </c>
      <c r="E33" s="2">
        <v>22</v>
      </c>
      <c r="F33" s="2">
        <v>313</v>
      </c>
      <c r="G33" s="2">
        <v>155</v>
      </c>
      <c r="H33" s="2">
        <v>102</v>
      </c>
      <c r="I33" s="2">
        <v>129</v>
      </c>
      <c r="J33" s="10">
        <f t="shared" si="4"/>
        <v>775</v>
      </c>
      <c r="K33" s="11">
        <f>J33/J43</f>
        <v>9.9678456591639875E-2</v>
      </c>
    </row>
    <row r="34" spans="1:11" hidden="1" x14ac:dyDescent="0.2">
      <c r="A34" s="4" t="s">
        <v>92</v>
      </c>
      <c r="B34" s="2">
        <v>10</v>
      </c>
      <c r="C34" s="2">
        <v>5</v>
      </c>
      <c r="D34" s="2">
        <v>11</v>
      </c>
      <c r="E34" s="2">
        <v>15</v>
      </c>
      <c r="F34" s="2">
        <v>144</v>
      </c>
      <c r="G34" s="2">
        <v>58</v>
      </c>
      <c r="H34" s="2">
        <v>76</v>
      </c>
      <c r="I34" s="2">
        <v>90</v>
      </c>
      <c r="J34" s="10">
        <f t="shared" si="4"/>
        <v>409</v>
      </c>
      <c r="K34" s="11">
        <f>J34/J43</f>
        <v>5.2604501607717041E-2</v>
      </c>
    </row>
    <row r="35" spans="1:11" hidden="1" x14ac:dyDescent="0.2">
      <c r="A35" s="4" t="s">
        <v>93</v>
      </c>
      <c r="B35" s="2">
        <v>10</v>
      </c>
      <c r="C35" s="2">
        <v>15</v>
      </c>
      <c r="D35" s="2">
        <v>14</v>
      </c>
      <c r="E35" s="2">
        <v>25</v>
      </c>
      <c r="F35" s="2">
        <v>252</v>
      </c>
      <c r="G35" s="2">
        <v>98</v>
      </c>
      <c r="H35" s="2">
        <v>111</v>
      </c>
      <c r="I35" s="2">
        <v>122</v>
      </c>
      <c r="J35" s="10">
        <f t="shared" si="4"/>
        <v>647</v>
      </c>
      <c r="K35" s="11">
        <f>J35/J43</f>
        <v>8.3215434083601283E-2</v>
      </c>
    </row>
    <row r="36" spans="1:11" hidden="1" x14ac:dyDescent="0.2">
      <c r="A36" s="4" t="s">
        <v>94</v>
      </c>
      <c r="B36" s="2">
        <v>5</v>
      </c>
      <c r="C36" s="2">
        <v>5</v>
      </c>
      <c r="D36" s="2">
        <v>14</v>
      </c>
      <c r="E36" s="2">
        <v>10</v>
      </c>
      <c r="F36" s="2">
        <v>154</v>
      </c>
      <c r="G36" s="2">
        <v>52</v>
      </c>
      <c r="H36" s="2">
        <v>42</v>
      </c>
      <c r="I36" s="2">
        <v>94</v>
      </c>
      <c r="J36" s="10">
        <f t="shared" si="4"/>
        <v>376</v>
      </c>
      <c r="K36" s="11">
        <f>J36/J43</f>
        <v>4.8360128617363343E-2</v>
      </c>
    </row>
    <row r="37" spans="1:11" hidden="1" x14ac:dyDescent="0.2">
      <c r="A37" s="4" t="s">
        <v>95</v>
      </c>
      <c r="B37" s="2">
        <v>2</v>
      </c>
      <c r="C37" s="2">
        <v>7</v>
      </c>
      <c r="D37" s="2">
        <v>8</v>
      </c>
      <c r="E37" s="2">
        <v>5</v>
      </c>
      <c r="F37" s="2">
        <v>196</v>
      </c>
      <c r="G37" s="2">
        <v>62</v>
      </c>
      <c r="H37" s="2">
        <v>53</v>
      </c>
      <c r="I37" s="2">
        <v>90</v>
      </c>
      <c r="J37" s="10">
        <f t="shared" si="4"/>
        <v>423</v>
      </c>
      <c r="K37" s="11">
        <f>J37/J43</f>
        <v>5.4405144694533759E-2</v>
      </c>
    </row>
    <row r="38" spans="1:11" hidden="1" x14ac:dyDescent="0.2">
      <c r="A38" s="4" t="s">
        <v>96</v>
      </c>
      <c r="B38" s="2">
        <v>15</v>
      </c>
      <c r="C38" s="2">
        <v>10</v>
      </c>
      <c r="D38" s="2">
        <v>16</v>
      </c>
      <c r="E38" s="2">
        <v>15</v>
      </c>
      <c r="F38" s="2">
        <v>288</v>
      </c>
      <c r="G38" s="2">
        <v>113</v>
      </c>
      <c r="H38" s="2">
        <v>115</v>
      </c>
      <c r="I38" s="2">
        <v>172</v>
      </c>
      <c r="J38" s="10">
        <f t="shared" si="4"/>
        <v>744</v>
      </c>
      <c r="K38" s="11">
        <f>J38/J43</f>
        <v>9.569131832797427E-2</v>
      </c>
    </row>
    <row r="39" spans="1:11" hidden="1" x14ac:dyDescent="0.2">
      <c r="A39" s="4" t="s">
        <v>87</v>
      </c>
      <c r="B39" s="2">
        <v>17</v>
      </c>
      <c r="C39" s="2">
        <v>16</v>
      </c>
      <c r="D39" s="2">
        <v>41</v>
      </c>
      <c r="E39" s="2">
        <v>18</v>
      </c>
      <c r="F39" s="2">
        <v>343</v>
      </c>
      <c r="G39" s="2">
        <v>141</v>
      </c>
      <c r="H39" s="2">
        <v>145</v>
      </c>
      <c r="I39" s="2">
        <v>141</v>
      </c>
      <c r="J39" s="10">
        <f t="shared" si="4"/>
        <v>862</v>
      </c>
      <c r="K39" s="11">
        <f>J39/J43</f>
        <v>0.11086816720257235</v>
      </c>
    </row>
    <row r="40" spans="1:11" hidden="1" x14ac:dyDescent="0.2">
      <c r="A40" s="4" t="s">
        <v>97</v>
      </c>
      <c r="B40" s="2">
        <v>8</v>
      </c>
      <c r="C40" s="2">
        <v>18</v>
      </c>
      <c r="D40" s="2">
        <v>45</v>
      </c>
      <c r="E40" s="2">
        <v>19</v>
      </c>
      <c r="F40" s="2">
        <v>246</v>
      </c>
      <c r="G40" s="2">
        <v>124</v>
      </c>
      <c r="H40" s="2">
        <f>139+2</f>
        <v>141</v>
      </c>
      <c r="I40" s="2">
        <f>152</f>
        <v>152</v>
      </c>
      <c r="J40" s="10">
        <f t="shared" si="4"/>
        <v>753</v>
      </c>
      <c r="K40" s="11">
        <f>J40/J43</f>
        <v>9.6848874598070733E-2</v>
      </c>
    </row>
    <row r="41" spans="1:11" hidden="1" x14ac:dyDescent="0.2">
      <c r="A41" s="4" t="s">
        <v>98</v>
      </c>
      <c r="B41" s="2">
        <v>16</v>
      </c>
      <c r="C41" s="2">
        <v>20</v>
      </c>
      <c r="D41" s="2">
        <v>54</v>
      </c>
      <c r="E41" s="2">
        <v>21</v>
      </c>
      <c r="F41" s="2">
        <v>314</v>
      </c>
      <c r="G41" s="2">
        <v>167</v>
      </c>
      <c r="H41" s="2">
        <v>215</v>
      </c>
      <c r="I41" s="2">
        <v>165</v>
      </c>
      <c r="J41" s="10">
        <f t="shared" si="4"/>
        <v>972</v>
      </c>
      <c r="K41" s="11">
        <f>J41/J43</f>
        <v>0.12501607717041802</v>
      </c>
    </row>
    <row r="42" spans="1:11" hidden="1" x14ac:dyDescent="0.2">
      <c r="A42" s="4" t="s">
        <v>99</v>
      </c>
      <c r="B42" s="2">
        <v>11</v>
      </c>
      <c r="C42" s="2">
        <v>10</v>
      </c>
      <c r="D42" s="2">
        <v>31</v>
      </c>
      <c r="E42" s="2">
        <v>5</v>
      </c>
      <c r="F42" s="2">
        <v>166</v>
      </c>
      <c r="G42" s="2">
        <v>124</v>
      </c>
      <c r="H42" s="2">
        <v>150</v>
      </c>
      <c r="I42" s="2">
        <v>121</v>
      </c>
      <c r="J42" s="10">
        <f t="shared" si="4"/>
        <v>618</v>
      </c>
      <c r="K42" s="11">
        <f>J42/J43</f>
        <v>7.94855305466238E-2</v>
      </c>
    </row>
    <row r="43" spans="1:11" hidden="1" x14ac:dyDescent="0.2">
      <c r="A43" s="27" t="s">
        <v>23</v>
      </c>
      <c r="B43" s="30">
        <f>SUM(B31:B42)</f>
        <v>122</v>
      </c>
      <c r="C43" s="30">
        <f t="shared" ref="C43:H43" si="5">SUM(C31:C42)</f>
        <v>139</v>
      </c>
      <c r="D43" s="30">
        <f t="shared" si="5"/>
        <v>296</v>
      </c>
      <c r="E43" s="30">
        <f t="shared" si="5"/>
        <v>188</v>
      </c>
      <c r="F43" s="30">
        <f t="shared" si="5"/>
        <v>2859</v>
      </c>
      <c r="G43" s="30">
        <f t="shared" si="5"/>
        <v>1296</v>
      </c>
      <c r="H43" s="30">
        <f t="shared" si="5"/>
        <v>1345</v>
      </c>
      <c r="I43" s="30">
        <f>SUM(I31:I42)</f>
        <v>1530</v>
      </c>
      <c r="J43" s="30">
        <f>SUM(J31:J42)</f>
        <v>7775</v>
      </c>
      <c r="K43" s="31"/>
    </row>
    <row r="44" spans="1:11" hidden="1" x14ac:dyDescent="0.2">
      <c r="A44" s="29" t="s">
        <v>106</v>
      </c>
      <c r="B44" s="31">
        <f>B43/J43</f>
        <v>1.5691318327974275E-2</v>
      </c>
      <c r="C44" s="31">
        <f>C43/J43</f>
        <v>1.7877813504823151E-2</v>
      </c>
      <c r="D44" s="31">
        <f>D43/J43</f>
        <v>3.8070739549839229E-2</v>
      </c>
      <c r="E44" s="31">
        <f>E43/J43</f>
        <v>2.4180064308681672E-2</v>
      </c>
      <c r="F44" s="31">
        <f>F43/J43</f>
        <v>0.36771704180064307</v>
      </c>
      <c r="G44" s="31">
        <f>G43/J43</f>
        <v>0.16668810289389069</v>
      </c>
      <c r="H44" s="31">
        <f>H43/J43</f>
        <v>0.17299035369774921</v>
      </c>
      <c r="I44" s="31">
        <f>I43/J43</f>
        <v>0.1967845659163987</v>
      </c>
      <c r="J44" s="31"/>
      <c r="K44" s="32"/>
    </row>
    <row r="45" spans="1:11" hidden="1" x14ac:dyDescent="0.2">
      <c r="A45" s="4" t="s">
        <v>68</v>
      </c>
      <c r="B45" s="2">
        <v>10</v>
      </c>
      <c r="C45" s="2">
        <v>26</v>
      </c>
      <c r="D45" s="2">
        <v>36</v>
      </c>
      <c r="E45" s="2">
        <v>15</v>
      </c>
      <c r="F45" s="2">
        <v>252</v>
      </c>
      <c r="G45" s="2">
        <v>175</v>
      </c>
      <c r="H45" s="2">
        <v>221</v>
      </c>
      <c r="I45" s="2">
        <v>149</v>
      </c>
      <c r="J45" s="10">
        <f t="shared" ref="J45:J56" si="6">SUM(B45:I45)</f>
        <v>884</v>
      </c>
      <c r="K45" s="11">
        <f>J45/J57</f>
        <v>0.10623723110203101</v>
      </c>
    </row>
    <row r="46" spans="1:11" hidden="1" x14ac:dyDescent="0.2">
      <c r="A46" s="4" t="s">
        <v>89</v>
      </c>
      <c r="B46" s="2">
        <v>12</v>
      </c>
      <c r="C46" s="2">
        <v>10</v>
      </c>
      <c r="D46" s="2">
        <v>37</v>
      </c>
      <c r="E46" s="2">
        <v>15</v>
      </c>
      <c r="F46" s="2">
        <v>196</v>
      </c>
      <c r="G46" s="2">
        <v>115</v>
      </c>
      <c r="H46" s="2">
        <v>162</v>
      </c>
      <c r="I46" s="2">
        <v>169</v>
      </c>
      <c r="J46" s="10">
        <f t="shared" si="6"/>
        <v>716</v>
      </c>
      <c r="K46" s="11">
        <f>J46/J57</f>
        <v>8.6047350078115606E-2</v>
      </c>
    </row>
    <row r="47" spans="1:11" hidden="1" x14ac:dyDescent="0.2">
      <c r="A47" s="4" t="s">
        <v>100</v>
      </c>
      <c r="B47" s="2">
        <v>8</v>
      </c>
      <c r="C47" s="2">
        <v>12</v>
      </c>
      <c r="D47" s="2">
        <v>29</v>
      </c>
      <c r="E47" s="2">
        <v>25</v>
      </c>
      <c r="F47" s="2">
        <v>196</v>
      </c>
      <c r="G47" s="2">
        <v>115</v>
      </c>
      <c r="H47" s="2">
        <v>147</v>
      </c>
      <c r="I47" s="2">
        <v>192</v>
      </c>
      <c r="J47" s="10">
        <f t="shared" si="6"/>
        <v>724</v>
      </c>
      <c r="K47" s="11">
        <f>J47/J57</f>
        <v>8.7008772984016339E-2</v>
      </c>
    </row>
    <row r="48" spans="1:11" hidden="1" x14ac:dyDescent="0.2">
      <c r="A48" s="4" t="s">
        <v>101</v>
      </c>
      <c r="B48" s="2">
        <v>4</v>
      </c>
      <c r="C48" s="2">
        <v>4</v>
      </c>
      <c r="D48" s="2">
        <v>17</v>
      </c>
      <c r="E48" s="2">
        <v>7</v>
      </c>
      <c r="F48" s="2">
        <v>99</v>
      </c>
      <c r="G48" s="2">
        <v>70</v>
      </c>
      <c r="H48" s="2">
        <v>82</v>
      </c>
      <c r="I48" s="2">
        <v>109</v>
      </c>
      <c r="J48" s="10">
        <f t="shared" si="6"/>
        <v>392</v>
      </c>
      <c r="K48" s="11">
        <f>J48/J57</f>
        <v>4.7109722389135925E-2</v>
      </c>
    </row>
    <row r="49" spans="1:11" hidden="1" x14ac:dyDescent="0.2">
      <c r="A49" s="14" t="s">
        <v>144</v>
      </c>
      <c r="B49" s="2">
        <v>4</v>
      </c>
      <c r="C49" s="2">
        <v>8</v>
      </c>
      <c r="D49" s="2">
        <v>17</v>
      </c>
      <c r="E49" s="2">
        <v>13</v>
      </c>
      <c r="F49" s="2">
        <v>144</v>
      </c>
      <c r="G49" s="2">
        <v>57</v>
      </c>
      <c r="H49" s="2">
        <v>63</v>
      </c>
      <c r="I49" s="2">
        <v>139</v>
      </c>
      <c r="J49" s="10">
        <f>SUM(B49:I49)</f>
        <v>445</v>
      </c>
      <c r="K49" s="11">
        <f>J49/J57</f>
        <v>5.347914914072828E-2</v>
      </c>
    </row>
    <row r="50" spans="1:11" hidden="1" x14ac:dyDescent="0.2">
      <c r="A50" s="14" t="s">
        <v>145</v>
      </c>
      <c r="B50" s="2">
        <v>4</v>
      </c>
      <c r="C50" s="2">
        <v>6</v>
      </c>
      <c r="D50" s="2">
        <v>28</v>
      </c>
      <c r="E50" s="2">
        <v>22</v>
      </c>
      <c r="F50" s="2">
        <v>115</v>
      </c>
      <c r="G50" s="2">
        <v>65</v>
      </c>
      <c r="H50" s="2">
        <v>69</v>
      </c>
      <c r="I50" s="2">
        <v>148</v>
      </c>
      <c r="J50" s="10">
        <f>SUM(B50:I50)</f>
        <v>457</v>
      </c>
      <c r="K50" s="11">
        <f>J50/J57</f>
        <v>5.4921283499579379E-2</v>
      </c>
    </row>
    <row r="51" spans="1:11" hidden="1" x14ac:dyDescent="0.2">
      <c r="A51" s="14" t="s">
        <v>146</v>
      </c>
      <c r="B51" s="2">
        <v>19</v>
      </c>
      <c r="C51" s="2">
        <v>11</v>
      </c>
      <c r="D51" s="2">
        <v>48</v>
      </c>
      <c r="E51" s="2">
        <v>28</v>
      </c>
      <c r="F51" s="2">
        <v>225</v>
      </c>
      <c r="G51" s="2">
        <v>98</v>
      </c>
      <c r="H51" s="2">
        <v>121</v>
      </c>
      <c r="I51" s="2">
        <v>197</v>
      </c>
      <c r="J51" s="10">
        <f>SUM(B51:I51)</f>
        <v>747</v>
      </c>
      <c r="K51" s="11">
        <f>J51/J57</f>
        <v>8.9772863838480946E-2</v>
      </c>
    </row>
    <row r="52" spans="1:11" hidden="1" x14ac:dyDescent="0.2">
      <c r="A52" s="14" t="s">
        <v>147</v>
      </c>
      <c r="B52" s="2">
        <v>6</v>
      </c>
      <c r="C52" s="2">
        <v>18</v>
      </c>
      <c r="D52" s="2">
        <v>31</v>
      </c>
      <c r="E52" s="2">
        <v>31</v>
      </c>
      <c r="F52" s="2">
        <v>196</v>
      </c>
      <c r="G52" s="2">
        <v>112</v>
      </c>
      <c r="H52" s="2">
        <v>156</v>
      </c>
      <c r="I52" s="2">
        <v>190</v>
      </c>
      <c r="J52" s="10">
        <f>SUM(B52:I52)</f>
        <v>740</v>
      </c>
      <c r="K52" s="11">
        <f>J52/J57</f>
        <v>8.8931618795817804E-2</v>
      </c>
    </row>
    <row r="53" spans="1:11" hidden="1" x14ac:dyDescent="0.2">
      <c r="A53" s="4" t="s">
        <v>102</v>
      </c>
      <c r="B53" s="2">
        <v>6</v>
      </c>
      <c r="C53" s="2">
        <v>12</v>
      </c>
      <c r="D53" s="2">
        <v>25</v>
      </c>
      <c r="E53" s="2">
        <v>15</v>
      </c>
      <c r="F53" s="2">
        <v>137</v>
      </c>
      <c r="G53" s="2">
        <v>76</v>
      </c>
      <c r="H53" s="2">
        <v>104</v>
      </c>
      <c r="I53" s="2">
        <v>158</v>
      </c>
      <c r="J53" s="10">
        <f t="shared" si="6"/>
        <v>533</v>
      </c>
      <c r="K53" s="11">
        <f>J53/J57</f>
        <v>6.4054801105636341E-2</v>
      </c>
    </row>
    <row r="54" spans="1:11" hidden="1" x14ac:dyDescent="0.2">
      <c r="A54" s="4" t="s">
        <v>103</v>
      </c>
      <c r="B54" s="2">
        <v>13</v>
      </c>
      <c r="C54" s="2">
        <v>28</v>
      </c>
      <c r="D54" s="2">
        <v>63</v>
      </c>
      <c r="E54" s="2">
        <v>28</v>
      </c>
      <c r="F54" s="2">
        <v>267</v>
      </c>
      <c r="G54" s="2">
        <v>208</v>
      </c>
      <c r="H54" s="2">
        <v>287</v>
      </c>
      <c r="I54" s="2">
        <v>274</v>
      </c>
      <c r="J54" s="10">
        <f t="shared" si="6"/>
        <v>1168</v>
      </c>
      <c r="K54" s="11">
        <f>J54/J57</f>
        <v>0.14036774426150703</v>
      </c>
    </row>
    <row r="55" spans="1:11" hidden="1" x14ac:dyDescent="0.2">
      <c r="A55" s="4" t="s">
        <v>104</v>
      </c>
      <c r="B55" s="2">
        <v>7</v>
      </c>
      <c r="C55" s="2">
        <v>14</v>
      </c>
      <c r="D55" s="2">
        <v>36</v>
      </c>
      <c r="E55" s="2">
        <v>28</v>
      </c>
      <c r="F55" s="2">
        <v>169</v>
      </c>
      <c r="G55" s="2">
        <v>145</v>
      </c>
      <c r="H55" s="2">
        <v>194</v>
      </c>
      <c r="I55" s="2">
        <v>186</v>
      </c>
      <c r="J55" s="10">
        <f t="shared" si="6"/>
        <v>779</v>
      </c>
      <c r="K55" s="11">
        <f>J55/J57</f>
        <v>9.3618555462083877E-2</v>
      </c>
    </row>
    <row r="56" spans="1:11" hidden="1" x14ac:dyDescent="0.2">
      <c r="A56" s="4" t="s">
        <v>105</v>
      </c>
      <c r="B56" s="2">
        <v>8</v>
      </c>
      <c r="C56" s="2">
        <v>16</v>
      </c>
      <c r="D56" s="2">
        <v>40</v>
      </c>
      <c r="E56" s="2">
        <v>15</v>
      </c>
      <c r="F56" s="2">
        <v>166</v>
      </c>
      <c r="G56" s="2">
        <v>137</v>
      </c>
      <c r="H56" s="2">
        <v>192</v>
      </c>
      <c r="I56" s="2">
        <v>162</v>
      </c>
      <c r="J56" s="10">
        <f t="shared" si="6"/>
        <v>736</v>
      </c>
      <c r="K56" s="11">
        <f>J56/J57</f>
        <v>8.8450907342867438E-2</v>
      </c>
    </row>
    <row r="57" spans="1:11" hidden="1" x14ac:dyDescent="0.2">
      <c r="A57" s="27" t="s">
        <v>23</v>
      </c>
      <c r="B57" s="30">
        <f>SUM(B45:B56)</f>
        <v>101</v>
      </c>
      <c r="C57" s="30">
        <f t="shared" ref="C57:H57" si="7">SUM(C45:C56)</f>
        <v>165</v>
      </c>
      <c r="D57" s="30">
        <f t="shared" si="7"/>
        <v>407</v>
      </c>
      <c r="E57" s="30">
        <f t="shared" si="7"/>
        <v>242</v>
      </c>
      <c r="F57" s="30">
        <f t="shared" si="7"/>
        <v>2162</v>
      </c>
      <c r="G57" s="30">
        <f t="shared" si="7"/>
        <v>1373</v>
      </c>
      <c r="H57" s="30">
        <f t="shared" si="7"/>
        <v>1798</v>
      </c>
      <c r="I57" s="30">
        <f>SUM(I45:I56)</f>
        <v>2073</v>
      </c>
      <c r="J57" s="30">
        <f>SUM(J45:J56)</f>
        <v>8321</v>
      </c>
      <c r="K57" s="31"/>
    </row>
    <row r="58" spans="1:11" hidden="1" x14ac:dyDescent="0.2">
      <c r="A58" s="29" t="s">
        <v>106</v>
      </c>
      <c r="B58" s="31">
        <f>B57/J57</f>
        <v>1.2137964186996756E-2</v>
      </c>
      <c r="C58" s="31">
        <f>C57/J57</f>
        <v>1.9829347434202619E-2</v>
      </c>
      <c r="D58" s="31">
        <f>D57/J57</f>
        <v>4.8912390337699799E-2</v>
      </c>
      <c r="E58" s="31">
        <f>E57/J57</f>
        <v>2.9083042903497176E-2</v>
      </c>
      <c r="F58" s="31">
        <f>F57/J57</f>
        <v>0.25982454031967311</v>
      </c>
      <c r="G58" s="31">
        <f>G57/J57</f>
        <v>0.16500420622521331</v>
      </c>
      <c r="H58" s="31">
        <f>H57/J57</f>
        <v>0.21607979810118977</v>
      </c>
      <c r="I58" s="31">
        <f>I57/J57</f>
        <v>0.24912871049152746</v>
      </c>
      <c r="J58" s="31"/>
      <c r="K58" s="32"/>
    </row>
    <row r="59" spans="1:11" x14ac:dyDescent="0.2">
      <c r="A59" s="14" t="s">
        <v>130</v>
      </c>
      <c r="B59" s="2">
        <v>7</v>
      </c>
      <c r="C59" s="2">
        <v>22</v>
      </c>
      <c r="D59" s="2">
        <v>38</v>
      </c>
      <c r="E59" s="2">
        <v>16</v>
      </c>
      <c r="F59" s="2">
        <v>233</v>
      </c>
      <c r="G59" s="2">
        <v>193</v>
      </c>
      <c r="H59" s="2">
        <v>204</v>
      </c>
      <c r="I59" s="2">
        <v>212</v>
      </c>
      <c r="J59" s="10">
        <f t="shared" ref="J59:J70" si="8">SUM(B59:I59)</f>
        <v>925</v>
      </c>
      <c r="K59" s="11">
        <f>J59/J71</f>
        <v>0.12097828930159561</v>
      </c>
    </row>
    <row r="60" spans="1:11" x14ac:dyDescent="0.2">
      <c r="A60" s="14" t="s">
        <v>131</v>
      </c>
      <c r="B60" s="2">
        <v>7</v>
      </c>
      <c r="C60" s="2">
        <v>9</v>
      </c>
      <c r="D60" s="2">
        <v>35</v>
      </c>
      <c r="E60" s="2">
        <v>16</v>
      </c>
      <c r="F60" s="2">
        <v>168</v>
      </c>
      <c r="G60" s="2">
        <v>125</v>
      </c>
      <c r="H60" s="2">
        <v>157</v>
      </c>
      <c r="I60" s="2">
        <v>136</v>
      </c>
      <c r="J60" s="10">
        <f t="shared" si="8"/>
        <v>653</v>
      </c>
      <c r="K60" s="11">
        <f>J60/J71</f>
        <v>8.5404132879937228E-2</v>
      </c>
    </row>
    <row r="61" spans="1:11" x14ac:dyDescent="0.2">
      <c r="A61" s="14" t="s">
        <v>132</v>
      </c>
      <c r="B61" s="2">
        <v>11</v>
      </c>
      <c r="C61" s="2">
        <v>10</v>
      </c>
      <c r="D61" s="2">
        <v>28</v>
      </c>
      <c r="E61" s="2">
        <v>7</v>
      </c>
      <c r="F61" s="2">
        <v>128</v>
      </c>
      <c r="G61" s="2">
        <v>80</v>
      </c>
      <c r="H61" s="2">
        <v>96</v>
      </c>
      <c r="I61" s="2">
        <v>74</v>
      </c>
      <c r="J61" s="10">
        <f t="shared" si="8"/>
        <v>434</v>
      </c>
      <c r="K61" s="11">
        <f>J61/J71</f>
        <v>5.6761705466910804E-2</v>
      </c>
    </row>
    <row r="62" spans="1:11" x14ac:dyDescent="0.2">
      <c r="A62" s="14" t="s">
        <v>133</v>
      </c>
      <c r="B62" s="2">
        <v>9</v>
      </c>
      <c r="C62" s="2">
        <v>13</v>
      </c>
      <c r="D62" s="2">
        <v>14</v>
      </c>
      <c r="E62" s="2">
        <v>23</v>
      </c>
      <c r="F62" s="2">
        <v>215</v>
      </c>
      <c r="G62" s="2">
        <v>106</v>
      </c>
      <c r="H62" s="2">
        <v>93</v>
      </c>
      <c r="I62" s="2">
        <v>138</v>
      </c>
      <c r="J62" s="10">
        <f t="shared" si="8"/>
        <v>611</v>
      </c>
      <c r="K62" s="11">
        <f>J62/J71</f>
        <v>7.9911064608945856E-2</v>
      </c>
    </row>
    <row r="63" spans="1:11" x14ac:dyDescent="0.2">
      <c r="A63" s="14" t="s">
        <v>134</v>
      </c>
      <c r="B63" s="2">
        <v>6</v>
      </c>
      <c r="C63" s="2">
        <v>8</v>
      </c>
      <c r="D63" s="2">
        <v>12</v>
      </c>
      <c r="E63" s="2">
        <v>10</v>
      </c>
      <c r="F63" s="2">
        <v>174</v>
      </c>
      <c r="G63" s="2">
        <v>71</v>
      </c>
      <c r="H63" s="2">
        <v>105</v>
      </c>
      <c r="I63" s="2">
        <v>91</v>
      </c>
      <c r="J63" s="10">
        <f t="shared" si="8"/>
        <v>477</v>
      </c>
      <c r="K63" s="11">
        <f>J63/J71</f>
        <v>6.2385561077687682E-2</v>
      </c>
    </row>
    <row r="64" spans="1:11" x14ac:dyDescent="0.2">
      <c r="A64" s="14" t="s">
        <v>135</v>
      </c>
      <c r="B64" s="2">
        <v>9</v>
      </c>
      <c r="C64" s="2">
        <v>8</v>
      </c>
      <c r="D64" s="2">
        <v>13</v>
      </c>
      <c r="E64" s="2">
        <v>8</v>
      </c>
      <c r="F64" s="2">
        <v>179</v>
      </c>
      <c r="G64" s="2">
        <v>51</v>
      </c>
      <c r="H64" s="2">
        <v>69</v>
      </c>
      <c r="I64" s="2">
        <v>84</v>
      </c>
      <c r="J64" s="10">
        <f t="shared" si="8"/>
        <v>421</v>
      </c>
      <c r="K64" s="11">
        <f>J64/J71</f>
        <v>5.506147004969919E-2</v>
      </c>
    </row>
    <row r="65" spans="1:11" x14ac:dyDescent="0.2">
      <c r="A65" s="14" t="s">
        <v>136</v>
      </c>
      <c r="B65" s="2">
        <v>7</v>
      </c>
      <c r="C65" s="2">
        <v>7</v>
      </c>
      <c r="D65" s="2">
        <v>24</v>
      </c>
      <c r="E65" s="2">
        <v>17</v>
      </c>
      <c r="F65" s="2">
        <v>204</v>
      </c>
      <c r="G65" s="2">
        <v>92</v>
      </c>
      <c r="H65" s="2">
        <v>86</v>
      </c>
      <c r="I65" s="2">
        <v>113</v>
      </c>
      <c r="J65" s="10">
        <f t="shared" si="8"/>
        <v>550</v>
      </c>
      <c r="K65" s="11">
        <f>J65/J71</f>
        <v>7.1933036882029816E-2</v>
      </c>
    </row>
    <row r="66" spans="1:11" x14ac:dyDescent="0.2">
      <c r="A66" s="14" t="s">
        <v>137</v>
      </c>
      <c r="B66" s="2">
        <v>14</v>
      </c>
      <c r="C66" s="2">
        <v>12</v>
      </c>
      <c r="D66" s="2">
        <v>33</v>
      </c>
      <c r="E66" s="2">
        <v>13</v>
      </c>
      <c r="F66" s="2">
        <v>267</v>
      </c>
      <c r="G66" s="2">
        <v>122</v>
      </c>
      <c r="H66" s="2">
        <v>106</v>
      </c>
      <c r="I66" s="2">
        <v>116</v>
      </c>
      <c r="J66" s="10">
        <f t="shared" si="8"/>
        <v>683</v>
      </c>
      <c r="K66" s="11">
        <f>J66/J71</f>
        <v>8.9327753073502492E-2</v>
      </c>
    </row>
    <row r="67" spans="1:11" x14ac:dyDescent="0.2">
      <c r="A67" s="14" t="s">
        <v>138</v>
      </c>
      <c r="B67" s="2">
        <v>13</v>
      </c>
      <c r="C67" s="2">
        <v>10</v>
      </c>
      <c r="D67" s="2">
        <v>34</v>
      </c>
      <c r="E67" s="2">
        <v>9</v>
      </c>
      <c r="F67" s="2">
        <v>235</v>
      </c>
      <c r="G67" s="2">
        <v>85</v>
      </c>
      <c r="H67" s="2">
        <v>97</v>
      </c>
      <c r="I67" s="2">
        <v>122</v>
      </c>
      <c r="J67" s="10">
        <f t="shared" si="8"/>
        <v>605</v>
      </c>
      <c r="K67" s="11">
        <f>J67/J71</f>
        <v>7.9126340570232795E-2</v>
      </c>
    </row>
    <row r="68" spans="1:11" x14ac:dyDescent="0.2">
      <c r="A68" s="14" t="s">
        <v>139</v>
      </c>
      <c r="B68" s="2">
        <v>4</v>
      </c>
      <c r="C68" s="2">
        <v>13</v>
      </c>
      <c r="D68" s="2">
        <v>31</v>
      </c>
      <c r="E68" s="2">
        <v>20</v>
      </c>
      <c r="F68" s="2">
        <v>289</v>
      </c>
      <c r="G68" s="2">
        <v>182</v>
      </c>
      <c r="H68" s="2">
        <v>181</v>
      </c>
      <c r="I68" s="2">
        <v>182</v>
      </c>
      <c r="J68" s="10">
        <f t="shared" si="8"/>
        <v>902</v>
      </c>
      <c r="K68" s="11">
        <f>J68/J71</f>
        <v>0.11797018048652891</v>
      </c>
    </row>
    <row r="69" spans="1:11" x14ac:dyDescent="0.2">
      <c r="A69" s="14" t="s">
        <v>140</v>
      </c>
      <c r="B69" s="2">
        <v>5</v>
      </c>
      <c r="C69" s="2">
        <v>7</v>
      </c>
      <c r="D69" s="2">
        <v>25</v>
      </c>
      <c r="E69" s="2">
        <v>14</v>
      </c>
      <c r="F69" s="2">
        <v>223</v>
      </c>
      <c r="G69" s="2">
        <v>119</v>
      </c>
      <c r="H69" s="2">
        <v>144</v>
      </c>
      <c r="I69" s="2">
        <v>137</v>
      </c>
      <c r="J69" s="10">
        <f t="shared" si="8"/>
        <v>674</v>
      </c>
      <c r="K69" s="11">
        <f>J69/J71</f>
        <v>8.8150667015432907E-2</v>
      </c>
    </row>
    <row r="70" spans="1:11" x14ac:dyDescent="0.2">
      <c r="A70" s="14" t="s">
        <v>141</v>
      </c>
      <c r="B70" s="2">
        <v>13</v>
      </c>
      <c r="C70" s="2">
        <v>9</v>
      </c>
      <c r="D70" s="2">
        <v>26</v>
      </c>
      <c r="E70" s="2">
        <v>20</v>
      </c>
      <c r="F70" s="2">
        <v>221</v>
      </c>
      <c r="G70" s="2">
        <v>131</v>
      </c>
      <c r="H70" s="2">
        <v>149</v>
      </c>
      <c r="I70" s="2">
        <v>142</v>
      </c>
      <c r="J70" s="10">
        <f t="shared" si="8"/>
        <v>711</v>
      </c>
      <c r="K70" s="11">
        <f>J70/J71</f>
        <v>9.298979858749673E-2</v>
      </c>
    </row>
    <row r="71" spans="1:11" x14ac:dyDescent="0.2">
      <c r="A71" s="27" t="s">
        <v>23</v>
      </c>
      <c r="B71" s="30">
        <f>SUM(B59:B70)</f>
        <v>105</v>
      </c>
      <c r="C71" s="30">
        <f t="shared" ref="C71:H71" si="9">SUM(C59:C70)</f>
        <v>128</v>
      </c>
      <c r="D71" s="30">
        <f t="shared" si="9"/>
        <v>313</v>
      </c>
      <c r="E71" s="30">
        <f t="shared" si="9"/>
        <v>173</v>
      </c>
      <c r="F71" s="30">
        <f t="shared" si="9"/>
        <v>2536</v>
      </c>
      <c r="G71" s="30">
        <f t="shared" si="9"/>
        <v>1357</v>
      </c>
      <c r="H71" s="30">
        <f t="shared" si="9"/>
        <v>1487</v>
      </c>
      <c r="I71" s="30">
        <f>SUM(I59:I70)</f>
        <v>1547</v>
      </c>
      <c r="J71" s="30">
        <f>SUM(J59:J70)</f>
        <v>7646</v>
      </c>
      <c r="K71" s="31"/>
    </row>
    <row r="72" spans="1:11" x14ac:dyDescent="0.2">
      <c r="A72" s="29" t="s">
        <v>106</v>
      </c>
      <c r="B72" s="31">
        <f>B71/J71</f>
        <v>1.3732670677478419E-2</v>
      </c>
      <c r="C72" s="31">
        <f>C71/J71</f>
        <v>1.674077949254512E-2</v>
      </c>
      <c r="D72" s="31">
        <f>D71/J71</f>
        <v>4.0936437352864244E-2</v>
      </c>
      <c r="E72" s="31">
        <f>E71/J71</f>
        <v>2.2626209782893016E-2</v>
      </c>
      <c r="F72" s="31">
        <f>F71/J71</f>
        <v>0.33167669369605024</v>
      </c>
      <c r="G72" s="31">
        <f>G71/J71</f>
        <v>0.17747842008893538</v>
      </c>
      <c r="H72" s="31">
        <f>H71/J71</f>
        <v>0.19448077426105154</v>
      </c>
      <c r="I72" s="31">
        <f>I71/J71</f>
        <v>0.20232801464818206</v>
      </c>
      <c r="J72" s="31"/>
      <c r="K72" s="32"/>
    </row>
    <row r="73" spans="1:11" x14ac:dyDescent="0.2">
      <c r="A73" s="14" t="s">
        <v>150</v>
      </c>
      <c r="B73" s="2">
        <v>10</v>
      </c>
      <c r="C73" s="2">
        <v>17</v>
      </c>
      <c r="D73" s="2">
        <v>42</v>
      </c>
      <c r="E73" s="2">
        <v>10</v>
      </c>
      <c r="F73" s="2">
        <v>238</v>
      </c>
      <c r="G73" s="2">
        <v>123</v>
      </c>
      <c r="H73" s="2">
        <v>144</v>
      </c>
      <c r="I73" s="2">
        <v>156</v>
      </c>
      <c r="J73" s="10">
        <f t="shared" ref="J73:J84" si="10">SUM(B73:I73)</f>
        <v>740</v>
      </c>
      <c r="K73" s="11">
        <f>J73/J85</f>
        <v>7.4860900354071822E-2</v>
      </c>
    </row>
    <row r="74" spans="1:11" x14ac:dyDescent="0.2">
      <c r="A74" s="14" t="s">
        <v>151</v>
      </c>
      <c r="B74" s="2">
        <v>15</v>
      </c>
      <c r="C74" s="2">
        <v>15</v>
      </c>
      <c r="D74" s="2">
        <v>45</v>
      </c>
      <c r="E74" s="2">
        <v>19</v>
      </c>
      <c r="F74" s="2">
        <v>265</v>
      </c>
      <c r="G74" s="2">
        <v>148</v>
      </c>
      <c r="H74" s="2">
        <v>150</v>
      </c>
      <c r="I74" s="2">
        <v>177</v>
      </c>
      <c r="J74" s="10">
        <f t="shared" si="10"/>
        <v>834</v>
      </c>
      <c r="K74" s="11">
        <f>J74/J85</f>
        <v>8.4370257966616083E-2</v>
      </c>
    </row>
    <row r="75" spans="1:11" x14ac:dyDescent="0.2">
      <c r="A75" s="14" t="s">
        <v>152</v>
      </c>
      <c r="B75" s="2">
        <v>9</v>
      </c>
      <c r="C75" s="2">
        <v>20</v>
      </c>
      <c r="D75" s="2">
        <v>46</v>
      </c>
      <c r="E75" s="2">
        <v>25</v>
      </c>
      <c r="F75" s="2">
        <v>257</v>
      </c>
      <c r="G75" s="2">
        <v>133</v>
      </c>
      <c r="H75" s="2">
        <v>170</v>
      </c>
      <c r="I75" s="2">
        <v>196</v>
      </c>
      <c r="J75" s="10">
        <f t="shared" si="10"/>
        <v>856</v>
      </c>
      <c r="K75" s="11">
        <f>J75/J85</f>
        <v>8.6595852301466866E-2</v>
      </c>
    </row>
    <row r="76" spans="1:11" x14ac:dyDescent="0.2">
      <c r="A76" s="14" t="s">
        <v>153</v>
      </c>
      <c r="B76" s="2">
        <v>6</v>
      </c>
      <c r="C76" s="2">
        <v>12</v>
      </c>
      <c r="D76" s="2">
        <v>39</v>
      </c>
      <c r="E76" s="2">
        <v>21</v>
      </c>
      <c r="F76" s="2">
        <v>162</v>
      </c>
      <c r="G76" s="2">
        <v>96</v>
      </c>
      <c r="H76" s="2">
        <v>158</v>
      </c>
      <c r="I76" s="2">
        <v>180</v>
      </c>
      <c r="J76" s="10">
        <f t="shared" si="10"/>
        <v>674</v>
      </c>
      <c r="K76" s="11">
        <f>J76/J85</f>
        <v>6.8184117349519471E-2</v>
      </c>
    </row>
    <row r="77" spans="1:11" x14ac:dyDescent="0.2">
      <c r="A77" s="14" t="s">
        <v>154</v>
      </c>
      <c r="B77" s="2">
        <v>3</v>
      </c>
      <c r="C77" s="2">
        <v>3</v>
      </c>
      <c r="D77" s="2">
        <v>20</v>
      </c>
      <c r="E77" s="2">
        <v>6</v>
      </c>
      <c r="F77" s="2">
        <v>92</v>
      </c>
      <c r="G77" s="2">
        <v>40</v>
      </c>
      <c r="H77" s="2">
        <v>59</v>
      </c>
      <c r="I77" s="2">
        <v>94</v>
      </c>
      <c r="J77" s="10">
        <f t="shared" si="10"/>
        <v>317</v>
      </c>
      <c r="K77" s="11">
        <f>J77/J85</f>
        <v>3.2068791097622659E-2</v>
      </c>
    </row>
    <row r="78" spans="1:11" x14ac:dyDescent="0.2">
      <c r="A78" s="14" t="s">
        <v>155</v>
      </c>
      <c r="B78" s="2">
        <v>6</v>
      </c>
      <c r="C78" s="2">
        <v>13</v>
      </c>
      <c r="D78" s="2">
        <v>41</v>
      </c>
      <c r="E78" s="2">
        <v>28</v>
      </c>
      <c r="F78" s="2">
        <v>125</v>
      </c>
      <c r="G78" s="2">
        <v>83</v>
      </c>
      <c r="H78" s="2">
        <v>107</v>
      </c>
      <c r="I78" s="2">
        <v>181</v>
      </c>
      <c r="J78" s="10">
        <f t="shared" si="10"/>
        <v>584</v>
      </c>
      <c r="K78" s="11">
        <f>J78/J85</f>
        <v>5.9079413252402631E-2</v>
      </c>
    </row>
    <row r="79" spans="1:11" x14ac:dyDescent="0.2">
      <c r="A79" s="14" t="s">
        <v>156</v>
      </c>
      <c r="B79" s="2">
        <v>15</v>
      </c>
      <c r="C79" s="2">
        <v>19</v>
      </c>
      <c r="D79" s="2">
        <v>67</v>
      </c>
      <c r="E79" s="2">
        <v>43</v>
      </c>
      <c r="F79" s="2">
        <v>169</v>
      </c>
      <c r="G79" s="2">
        <v>104</v>
      </c>
      <c r="H79" s="2">
        <v>144</v>
      </c>
      <c r="I79" s="2">
        <v>223</v>
      </c>
      <c r="J79" s="10">
        <f t="shared" si="10"/>
        <v>784</v>
      </c>
      <c r="K79" s="11">
        <f>J79/J85</f>
        <v>7.9312089023773388E-2</v>
      </c>
    </row>
    <row r="80" spans="1:11" x14ac:dyDescent="0.2">
      <c r="A80" s="14" t="s">
        <v>157</v>
      </c>
      <c r="B80" s="2">
        <v>20</v>
      </c>
      <c r="C80" s="2">
        <v>15</v>
      </c>
      <c r="D80" s="2">
        <v>70</v>
      </c>
      <c r="E80" s="2">
        <v>36</v>
      </c>
      <c r="F80" s="2">
        <v>172</v>
      </c>
      <c r="G80" s="2">
        <v>102</v>
      </c>
      <c r="H80" s="2">
        <v>160</v>
      </c>
      <c r="I80" s="2">
        <v>226</v>
      </c>
      <c r="J80" s="10">
        <f t="shared" si="10"/>
        <v>801</v>
      </c>
      <c r="K80" s="11">
        <f>J80/J85</f>
        <v>8.1031866464339908E-2</v>
      </c>
    </row>
    <row r="81" spans="1:11" x14ac:dyDescent="0.2">
      <c r="A81" s="14" t="s">
        <v>158</v>
      </c>
      <c r="B81" s="2">
        <v>18</v>
      </c>
      <c r="C81" s="2">
        <v>25</v>
      </c>
      <c r="D81" s="2">
        <v>106</v>
      </c>
      <c r="E81" s="2">
        <v>47</v>
      </c>
      <c r="F81" s="2">
        <v>242</v>
      </c>
      <c r="G81" s="2">
        <v>122</v>
      </c>
      <c r="H81" s="2">
        <v>232</v>
      </c>
      <c r="I81" s="2">
        <v>338</v>
      </c>
      <c r="J81" s="10">
        <f t="shared" si="10"/>
        <v>1130</v>
      </c>
      <c r="K81" s="11">
        <f>J81/J85</f>
        <v>0.11431461810824481</v>
      </c>
    </row>
    <row r="82" spans="1:11" x14ac:dyDescent="0.2">
      <c r="A82" s="14" t="s">
        <v>159</v>
      </c>
      <c r="B82" s="2">
        <v>7</v>
      </c>
      <c r="C82" s="2">
        <v>18</v>
      </c>
      <c r="D82" s="2">
        <v>75</v>
      </c>
      <c r="E82" s="2">
        <v>45</v>
      </c>
      <c r="F82" s="2">
        <v>219</v>
      </c>
      <c r="G82" s="2">
        <v>131</v>
      </c>
      <c r="H82" s="2">
        <v>235</v>
      </c>
      <c r="I82" s="2">
        <v>299</v>
      </c>
      <c r="J82" s="10">
        <f t="shared" si="10"/>
        <v>1029</v>
      </c>
      <c r="K82" s="11">
        <f>J82/J85</f>
        <v>0.10409711684370258</v>
      </c>
    </row>
    <row r="83" spans="1:11" x14ac:dyDescent="0.2">
      <c r="A83" s="14" t="s">
        <v>160</v>
      </c>
      <c r="B83" s="2">
        <v>6</v>
      </c>
      <c r="C83" s="2">
        <v>14</v>
      </c>
      <c r="D83" s="2">
        <v>59</v>
      </c>
      <c r="E83" s="2">
        <v>27</v>
      </c>
      <c r="F83" s="2">
        <v>152</v>
      </c>
      <c r="G83" s="2">
        <v>139</v>
      </c>
      <c r="H83" s="2">
        <v>307</v>
      </c>
      <c r="I83" s="2">
        <v>274</v>
      </c>
      <c r="J83" s="10">
        <f t="shared" si="10"/>
        <v>978</v>
      </c>
      <c r="K83" s="11">
        <f>J83/J85</f>
        <v>9.8937784522003039E-2</v>
      </c>
    </row>
    <row r="84" spans="1:11" x14ac:dyDescent="0.2">
      <c r="A84" s="14" t="s">
        <v>161</v>
      </c>
      <c r="B84" s="2">
        <v>7</v>
      </c>
      <c r="C84" s="2">
        <v>21</v>
      </c>
      <c r="D84" s="2">
        <v>95</v>
      </c>
      <c r="E84" s="2">
        <v>35</v>
      </c>
      <c r="F84" s="2">
        <v>154</v>
      </c>
      <c r="G84" s="2">
        <v>178</v>
      </c>
      <c r="H84" s="2">
        <v>313</v>
      </c>
      <c r="I84" s="2">
        <v>355</v>
      </c>
      <c r="J84" s="10">
        <f t="shared" si="10"/>
        <v>1158</v>
      </c>
      <c r="K84" s="11">
        <f>J84/J85</f>
        <v>0.11714719271623672</v>
      </c>
    </row>
    <row r="85" spans="1:11" x14ac:dyDescent="0.2">
      <c r="A85" s="27" t="s">
        <v>23</v>
      </c>
      <c r="B85" s="30">
        <f>SUM(B73:B84)</f>
        <v>122</v>
      </c>
      <c r="C85" s="30">
        <f t="shared" ref="C85:H85" si="11">SUM(C73:C84)</f>
        <v>192</v>
      </c>
      <c r="D85" s="30">
        <f t="shared" si="11"/>
        <v>705</v>
      </c>
      <c r="E85" s="30">
        <f t="shared" si="11"/>
        <v>342</v>
      </c>
      <c r="F85" s="30">
        <f t="shared" si="11"/>
        <v>2247</v>
      </c>
      <c r="G85" s="30">
        <f t="shared" si="11"/>
        <v>1399</v>
      </c>
      <c r="H85" s="30">
        <f t="shared" si="11"/>
        <v>2179</v>
      </c>
      <c r="I85" s="30">
        <f>SUM(I73:I84)</f>
        <v>2699</v>
      </c>
      <c r="J85" s="30">
        <f>SUM(J73:J84)</f>
        <v>9885</v>
      </c>
      <c r="K85" s="31"/>
    </row>
    <row r="86" spans="1:11" x14ac:dyDescent="0.2">
      <c r="A86" s="29" t="s">
        <v>106</v>
      </c>
      <c r="B86" s="31">
        <f>B85/J85</f>
        <v>1.2341932220536166E-2</v>
      </c>
      <c r="C86" s="31">
        <f>C85/J85</f>
        <v>1.9423368740515933E-2</v>
      </c>
      <c r="D86" s="31">
        <f>D85/J85</f>
        <v>7.1320182094081946E-2</v>
      </c>
      <c r="E86" s="31">
        <f>E85/J85</f>
        <v>3.4597875569044007E-2</v>
      </c>
      <c r="F86" s="31">
        <f>F85/J85</f>
        <v>0.22731411229135054</v>
      </c>
      <c r="G86" s="31">
        <f>G85/J85</f>
        <v>0.14152756702073849</v>
      </c>
      <c r="H86" s="31">
        <f>H85/J85</f>
        <v>0.22043500252908446</v>
      </c>
      <c r="I86" s="31">
        <f>I85/J85</f>
        <v>0.27303995953464844</v>
      </c>
      <c r="J86" s="31"/>
      <c r="K86" s="32"/>
    </row>
    <row r="87" spans="1:11" x14ac:dyDescent="0.2">
      <c r="A87" s="14" t="s">
        <v>166</v>
      </c>
      <c r="B87" s="2">
        <v>4</v>
      </c>
      <c r="C87" s="2">
        <v>8</v>
      </c>
      <c r="D87" s="2">
        <v>59</v>
      </c>
      <c r="E87" s="2">
        <v>23</v>
      </c>
      <c r="F87" s="2">
        <v>136</v>
      </c>
      <c r="G87" s="2">
        <v>111</v>
      </c>
      <c r="H87" s="2">
        <v>237</v>
      </c>
      <c r="I87" s="2">
        <v>228</v>
      </c>
      <c r="J87" s="10">
        <f t="shared" ref="J87:J98" si="12">SUM(B87:I87)</f>
        <v>806</v>
      </c>
      <c r="K87" s="11">
        <f>J87/J99</f>
        <v>9.5883892457768266E-2</v>
      </c>
    </row>
    <row r="88" spans="1:11" x14ac:dyDescent="0.2">
      <c r="A88" s="14" t="s">
        <v>167</v>
      </c>
      <c r="B88" s="2">
        <v>9</v>
      </c>
      <c r="C88" s="2">
        <v>10</v>
      </c>
      <c r="D88" s="2">
        <v>62</v>
      </c>
      <c r="E88" s="2">
        <v>22</v>
      </c>
      <c r="F88" s="2">
        <v>178</v>
      </c>
      <c r="G88" s="2">
        <v>113</v>
      </c>
      <c r="H88" s="2">
        <v>210</v>
      </c>
      <c r="I88" s="2">
        <v>245</v>
      </c>
      <c r="J88" s="10">
        <f t="shared" si="12"/>
        <v>849</v>
      </c>
      <c r="K88" s="11">
        <f>J88/J99</f>
        <v>0.10099928622412563</v>
      </c>
    </row>
    <row r="89" spans="1:11" x14ac:dyDescent="0.2">
      <c r="A89" s="14" t="s">
        <v>168</v>
      </c>
      <c r="B89" s="2">
        <v>14</v>
      </c>
      <c r="C89" s="2">
        <v>20</v>
      </c>
      <c r="D89" s="2">
        <v>63</v>
      </c>
      <c r="E89" s="2">
        <v>29</v>
      </c>
      <c r="F89" s="2">
        <v>191</v>
      </c>
      <c r="G89" s="2">
        <v>101</v>
      </c>
      <c r="H89" s="2">
        <v>235</v>
      </c>
      <c r="I89" s="2">
        <v>293</v>
      </c>
      <c r="J89" s="10">
        <f t="shared" si="12"/>
        <v>946</v>
      </c>
      <c r="K89" s="11">
        <f>J89/J99</f>
        <v>0.112538662859862</v>
      </c>
    </row>
    <row r="90" spans="1:11" x14ac:dyDescent="0.2">
      <c r="A90" s="14" t="s">
        <v>169</v>
      </c>
      <c r="B90" s="2">
        <v>6</v>
      </c>
      <c r="C90" s="2">
        <v>8</v>
      </c>
      <c r="D90" s="2">
        <v>23</v>
      </c>
      <c r="E90" s="2">
        <v>10</v>
      </c>
      <c r="F90" s="2">
        <v>105</v>
      </c>
      <c r="G90" s="2">
        <v>54</v>
      </c>
      <c r="H90" s="2">
        <v>98</v>
      </c>
      <c r="I90" s="2">
        <v>165</v>
      </c>
      <c r="J90" s="10">
        <f t="shared" si="12"/>
        <v>469</v>
      </c>
      <c r="K90" s="11">
        <f>J90/J99</f>
        <v>5.5793480847014035E-2</v>
      </c>
    </row>
    <row r="91" spans="1:11" x14ac:dyDescent="0.2">
      <c r="A91" s="14" t="s">
        <v>170</v>
      </c>
      <c r="B91" s="2">
        <v>4</v>
      </c>
      <c r="C91" s="2">
        <v>7</v>
      </c>
      <c r="D91" s="2">
        <v>43</v>
      </c>
      <c r="E91" s="2">
        <v>13</v>
      </c>
      <c r="F91" s="2">
        <v>121</v>
      </c>
      <c r="G91" s="2">
        <v>63</v>
      </c>
      <c r="H91" s="2">
        <v>120</v>
      </c>
      <c r="I91" s="2">
        <v>138</v>
      </c>
      <c r="J91" s="10">
        <f t="shared" si="12"/>
        <v>509</v>
      </c>
      <c r="K91" s="11">
        <f>J91/J99</f>
        <v>6.0551986676183681E-2</v>
      </c>
    </row>
    <row r="92" spans="1:11" x14ac:dyDescent="0.2">
      <c r="A92" s="14" t="s">
        <v>171</v>
      </c>
      <c r="B92" s="2">
        <v>5</v>
      </c>
      <c r="C92" s="2">
        <v>8</v>
      </c>
      <c r="D92" s="2">
        <v>66</v>
      </c>
      <c r="E92" s="2">
        <v>26</v>
      </c>
      <c r="F92" s="2">
        <v>143</v>
      </c>
      <c r="G92" s="2">
        <v>89</v>
      </c>
      <c r="H92" s="2">
        <v>154</v>
      </c>
      <c r="I92" s="2">
        <v>193</v>
      </c>
      <c r="J92" s="10">
        <f t="shared" si="12"/>
        <v>684</v>
      </c>
      <c r="K92" s="11">
        <f>J92/J99</f>
        <v>8.137044967880086E-2</v>
      </c>
    </row>
    <row r="93" spans="1:11" x14ac:dyDescent="0.2">
      <c r="A93" s="14" t="s">
        <v>172</v>
      </c>
      <c r="B93" s="2">
        <v>2</v>
      </c>
      <c r="C93" s="2">
        <v>12</v>
      </c>
      <c r="D93" s="2">
        <v>33</v>
      </c>
      <c r="E93" s="2">
        <v>18</v>
      </c>
      <c r="F93" s="2">
        <v>92</v>
      </c>
      <c r="G93" s="2">
        <v>53</v>
      </c>
      <c r="H93" s="2">
        <v>83</v>
      </c>
      <c r="I93" s="2">
        <v>135</v>
      </c>
      <c r="J93" s="10">
        <f t="shared" si="12"/>
        <v>428</v>
      </c>
      <c r="K93" s="11">
        <f>J93/J99</f>
        <v>5.0916012372115155E-2</v>
      </c>
    </row>
    <row r="94" spans="1:11" x14ac:dyDescent="0.2">
      <c r="A94" s="14" t="s">
        <v>173</v>
      </c>
      <c r="B94" s="2">
        <v>2</v>
      </c>
      <c r="C94" s="2">
        <v>16</v>
      </c>
      <c r="D94" s="2">
        <v>76</v>
      </c>
      <c r="E94" s="2">
        <v>28</v>
      </c>
      <c r="F94" s="2">
        <v>182</v>
      </c>
      <c r="G94" s="2">
        <v>117</v>
      </c>
      <c r="H94" s="2">
        <v>150</v>
      </c>
      <c r="I94" s="2">
        <v>187</v>
      </c>
      <c r="J94" s="10">
        <f t="shared" si="12"/>
        <v>758</v>
      </c>
      <c r="K94" s="11">
        <f>J94/J99</f>
        <v>9.0173685462764691E-2</v>
      </c>
    </row>
    <row r="95" spans="1:11" x14ac:dyDescent="0.2">
      <c r="A95" s="14" t="s">
        <v>174</v>
      </c>
      <c r="B95" s="2">
        <v>7</v>
      </c>
      <c r="C95" s="2">
        <v>10</v>
      </c>
      <c r="D95" s="2">
        <v>70</v>
      </c>
      <c r="E95" s="2">
        <v>28</v>
      </c>
      <c r="F95" s="2">
        <v>185</v>
      </c>
      <c r="G95" s="2">
        <v>137</v>
      </c>
      <c r="H95" s="2">
        <v>209</v>
      </c>
      <c r="I95" s="2">
        <v>257</v>
      </c>
      <c r="J95" s="10">
        <f t="shared" si="12"/>
        <v>903</v>
      </c>
      <c r="K95" s="11">
        <f>J95/J99</f>
        <v>0.10742326909350464</v>
      </c>
    </row>
    <row r="96" spans="1:11" x14ac:dyDescent="0.2">
      <c r="A96" s="14" t="s">
        <v>175</v>
      </c>
      <c r="B96" s="2">
        <v>7</v>
      </c>
      <c r="C96" s="2">
        <v>13</v>
      </c>
      <c r="D96" s="2">
        <v>56</v>
      </c>
      <c r="E96" s="2">
        <v>4</v>
      </c>
      <c r="F96" s="2">
        <v>135</v>
      </c>
      <c r="G96" s="2">
        <v>100</v>
      </c>
      <c r="H96" s="2">
        <v>161</v>
      </c>
      <c r="I96" s="2">
        <v>150</v>
      </c>
      <c r="J96" s="10">
        <f t="shared" si="12"/>
        <v>626</v>
      </c>
      <c r="K96" s="11">
        <f>J96/J99</f>
        <v>7.4470616226504874E-2</v>
      </c>
    </row>
    <row r="97" spans="1:11" x14ac:dyDescent="0.2">
      <c r="A97" s="14" t="s">
        <v>176</v>
      </c>
      <c r="B97" s="2">
        <v>5</v>
      </c>
      <c r="C97" s="2">
        <v>10</v>
      </c>
      <c r="D97" s="2">
        <v>58</v>
      </c>
      <c r="E97" s="2">
        <v>16</v>
      </c>
      <c r="F97" s="2">
        <v>153</v>
      </c>
      <c r="G97" s="2">
        <v>105</v>
      </c>
      <c r="H97" s="2">
        <v>159</v>
      </c>
      <c r="I97" s="2">
        <v>147</v>
      </c>
      <c r="J97" s="10">
        <f t="shared" si="12"/>
        <v>653</v>
      </c>
      <c r="K97" s="11">
        <f>J97/J99</f>
        <v>7.7682607661194392E-2</v>
      </c>
    </row>
    <row r="98" spans="1:11" x14ac:dyDescent="0.2">
      <c r="A98" s="14" t="s">
        <v>177</v>
      </c>
      <c r="B98" s="2">
        <v>11</v>
      </c>
      <c r="C98" s="2">
        <v>9</v>
      </c>
      <c r="D98" s="2">
        <v>45</v>
      </c>
      <c r="E98" s="2">
        <v>10</v>
      </c>
      <c r="F98" s="2">
        <v>219</v>
      </c>
      <c r="G98" s="2">
        <v>131</v>
      </c>
      <c r="H98" s="2">
        <v>206</v>
      </c>
      <c r="I98" s="2">
        <v>144</v>
      </c>
      <c r="J98" s="10">
        <f t="shared" si="12"/>
        <v>775</v>
      </c>
      <c r="K98" s="11">
        <f>J98/J99</f>
        <v>9.2196050440161784E-2</v>
      </c>
    </row>
    <row r="99" spans="1:11" x14ac:dyDescent="0.2">
      <c r="A99" s="27" t="s">
        <v>23</v>
      </c>
      <c r="B99" s="30">
        <f>SUM(B87:B98)</f>
        <v>76</v>
      </c>
      <c r="C99" s="30">
        <f t="shared" ref="C99:H99" si="13">SUM(C87:C98)</f>
        <v>131</v>
      </c>
      <c r="D99" s="30">
        <f t="shared" si="13"/>
        <v>654</v>
      </c>
      <c r="E99" s="30">
        <f t="shared" si="13"/>
        <v>227</v>
      </c>
      <c r="F99" s="30">
        <f t="shared" si="13"/>
        <v>1840</v>
      </c>
      <c r="G99" s="30">
        <f t="shared" si="13"/>
        <v>1174</v>
      </c>
      <c r="H99" s="30">
        <f t="shared" si="13"/>
        <v>2022</v>
      </c>
      <c r="I99" s="30">
        <f>SUM(I87:I98)</f>
        <v>2282</v>
      </c>
      <c r="J99" s="30">
        <f>SUM(J87:J98)</f>
        <v>8406</v>
      </c>
      <c r="K99" s="31"/>
    </row>
    <row r="100" spans="1:11" x14ac:dyDescent="0.2">
      <c r="A100" s="29" t="s">
        <v>106</v>
      </c>
      <c r="B100" s="31">
        <f>B99/J99</f>
        <v>9.0411610754223166E-3</v>
      </c>
      <c r="C100" s="31">
        <f>C99/J99</f>
        <v>1.5584106590530573E-2</v>
      </c>
      <c r="D100" s="31">
        <f>D99/J99</f>
        <v>7.7801570306923626E-2</v>
      </c>
      <c r="E100" s="31">
        <f>E99/J99</f>
        <v>2.7004520580537712E-2</v>
      </c>
      <c r="F100" s="31">
        <f>F99/J99</f>
        <v>0.21889126814180349</v>
      </c>
      <c r="G100" s="31">
        <f>G99/J99</f>
        <v>0.13966214608612895</v>
      </c>
      <c r="H100" s="31">
        <f>H99/J99</f>
        <v>0.24054246966452533</v>
      </c>
      <c r="I100" s="31">
        <f>I99/J99</f>
        <v>0.27147275755412803</v>
      </c>
      <c r="J100" s="31"/>
      <c r="K100" s="32"/>
    </row>
    <row r="101" spans="1:11" x14ac:dyDescent="0.2">
      <c r="A101" s="14" t="s">
        <v>183</v>
      </c>
      <c r="B101" s="2">
        <v>7</v>
      </c>
      <c r="C101" s="2">
        <v>11</v>
      </c>
      <c r="D101" s="2">
        <v>51</v>
      </c>
      <c r="E101" s="2">
        <v>19</v>
      </c>
      <c r="F101" s="2">
        <v>176</v>
      </c>
      <c r="G101" s="2">
        <v>132</v>
      </c>
      <c r="H101" s="2">
        <v>172</v>
      </c>
      <c r="I101" s="2">
        <v>139</v>
      </c>
      <c r="J101" s="10">
        <f t="shared" ref="J101:J111" si="14">SUM(B101:I101)</f>
        <v>707</v>
      </c>
      <c r="K101" s="11">
        <f>J101/J113</f>
        <v>9.1249354672173461E-2</v>
      </c>
    </row>
    <row r="102" spans="1:11" x14ac:dyDescent="0.2">
      <c r="A102" s="14" t="s">
        <v>184</v>
      </c>
      <c r="B102" s="2">
        <v>3</v>
      </c>
      <c r="C102" s="2">
        <v>19</v>
      </c>
      <c r="D102" s="2">
        <v>72</v>
      </c>
      <c r="E102" s="2">
        <v>17</v>
      </c>
      <c r="F102" s="2">
        <v>200</v>
      </c>
      <c r="G102" s="2">
        <v>138</v>
      </c>
      <c r="H102" s="2">
        <v>213</v>
      </c>
      <c r="I102" s="2">
        <v>193</v>
      </c>
      <c r="J102" s="10">
        <f t="shared" si="14"/>
        <v>855</v>
      </c>
      <c r="K102" s="11">
        <f>J102/J113</f>
        <v>0.11035105833763552</v>
      </c>
    </row>
    <row r="103" spans="1:11" x14ac:dyDescent="0.2">
      <c r="A103" s="14" t="s">
        <v>185</v>
      </c>
      <c r="B103" s="2">
        <v>8</v>
      </c>
      <c r="C103" s="2">
        <v>15</v>
      </c>
      <c r="D103" s="2">
        <v>75</v>
      </c>
      <c r="E103" s="2">
        <v>29</v>
      </c>
      <c r="F103" s="2">
        <v>255</v>
      </c>
      <c r="G103" s="2">
        <v>155</v>
      </c>
      <c r="H103" s="2">
        <v>214</v>
      </c>
      <c r="I103" s="2">
        <v>219</v>
      </c>
      <c r="J103" s="10">
        <f t="shared" si="14"/>
        <v>970</v>
      </c>
      <c r="K103" s="11">
        <f>J103/J113</f>
        <v>0.12519359834796076</v>
      </c>
    </row>
    <row r="104" spans="1:11" x14ac:dyDescent="0.2">
      <c r="A104" s="14" t="s">
        <v>186</v>
      </c>
      <c r="B104" s="2">
        <v>4</v>
      </c>
      <c r="C104" s="2">
        <v>13</v>
      </c>
      <c r="D104" s="2">
        <v>33</v>
      </c>
      <c r="E104" s="2">
        <v>10</v>
      </c>
      <c r="F104" s="2">
        <v>137</v>
      </c>
      <c r="G104" s="2">
        <v>68</v>
      </c>
      <c r="H104" s="2">
        <v>118</v>
      </c>
      <c r="I104" s="2">
        <v>133</v>
      </c>
      <c r="J104" s="10">
        <f t="shared" si="14"/>
        <v>516</v>
      </c>
      <c r="K104" s="11">
        <f>J104/J113</f>
        <v>6.6597831698502835E-2</v>
      </c>
    </row>
    <row r="105" spans="1:11" x14ac:dyDescent="0.2">
      <c r="A105" s="14" t="s">
        <v>187</v>
      </c>
      <c r="B105" s="2">
        <v>10</v>
      </c>
      <c r="C105" s="2">
        <v>7</v>
      </c>
      <c r="D105" s="2">
        <v>40</v>
      </c>
      <c r="E105" s="2">
        <v>8</v>
      </c>
      <c r="F105" s="2">
        <v>138</v>
      </c>
      <c r="G105" s="2">
        <v>62</v>
      </c>
      <c r="H105" s="2">
        <v>92</v>
      </c>
      <c r="I105" s="2">
        <v>95</v>
      </c>
      <c r="J105" s="10">
        <f t="shared" si="14"/>
        <v>452</v>
      </c>
      <c r="K105" s="11">
        <f>J105/J113</f>
        <v>5.8337635518843571E-2</v>
      </c>
    </row>
    <row r="106" spans="1:11" x14ac:dyDescent="0.2">
      <c r="A106" s="14" t="s">
        <v>188</v>
      </c>
      <c r="B106" s="2">
        <v>10</v>
      </c>
      <c r="C106" s="2">
        <v>12</v>
      </c>
      <c r="D106" s="2">
        <v>28</v>
      </c>
      <c r="E106" s="2">
        <v>10</v>
      </c>
      <c r="F106" s="2">
        <v>164</v>
      </c>
      <c r="G106" s="2">
        <v>74</v>
      </c>
      <c r="H106" s="2">
        <v>98</v>
      </c>
      <c r="I106" s="2">
        <v>113</v>
      </c>
      <c r="J106" s="10">
        <f t="shared" si="14"/>
        <v>509</v>
      </c>
      <c r="K106" s="11">
        <f>J106/J113</f>
        <v>6.5694372741352605E-2</v>
      </c>
    </row>
    <row r="107" spans="1:11" x14ac:dyDescent="0.2">
      <c r="A107" s="14" t="s">
        <v>189</v>
      </c>
      <c r="B107" s="2">
        <v>8</v>
      </c>
      <c r="C107" s="2">
        <v>5</v>
      </c>
      <c r="D107" s="2">
        <v>36</v>
      </c>
      <c r="E107" s="2">
        <v>14</v>
      </c>
      <c r="F107" s="2">
        <v>108</v>
      </c>
      <c r="G107" s="2">
        <v>71</v>
      </c>
      <c r="H107" s="2">
        <v>81</v>
      </c>
      <c r="I107" s="2">
        <v>103</v>
      </c>
      <c r="J107" s="10">
        <f t="shared" si="14"/>
        <v>426</v>
      </c>
      <c r="K107" s="11">
        <f>J107/J113</f>
        <v>5.4981930820856999E-2</v>
      </c>
    </row>
    <row r="108" spans="1:11" x14ac:dyDescent="0.2">
      <c r="A108" s="14" t="s">
        <v>190</v>
      </c>
      <c r="B108" s="2">
        <v>16</v>
      </c>
      <c r="C108" s="2">
        <v>11</v>
      </c>
      <c r="D108" s="2">
        <v>48</v>
      </c>
      <c r="E108" s="2">
        <v>26</v>
      </c>
      <c r="F108" s="2">
        <v>219</v>
      </c>
      <c r="G108" s="2">
        <v>133</v>
      </c>
      <c r="H108" s="2">
        <v>168</v>
      </c>
      <c r="I108" s="2">
        <v>175</v>
      </c>
      <c r="J108" s="10">
        <f t="shared" si="14"/>
        <v>796</v>
      </c>
      <c r="K108" s="11">
        <f>J108/J113</f>
        <v>0.10273618998451213</v>
      </c>
    </row>
    <row r="109" spans="1:11" x14ac:dyDescent="0.2">
      <c r="A109" s="14" t="s">
        <v>191</v>
      </c>
      <c r="B109" s="2">
        <v>11</v>
      </c>
      <c r="C109" s="2">
        <v>15</v>
      </c>
      <c r="D109" s="2">
        <v>51</v>
      </c>
      <c r="E109" s="2">
        <v>19</v>
      </c>
      <c r="F109" s="2">
        <v>194</v>
      </c>
      <c r="G109" s="2">
        <v>111</v>
      </c>
      <c r="H109" s="2">
        <v>159</v>
      </c>
      <c r="I109" s="2">
        <v>211</v>
      </c>
      <c r="J109" s="10">
        <f t="shared" si="14"/>
        <v>771</v>
      </c>
      <c r="K109" s="11">
        <f>J109/J113</f>
        <v>9.9509550851832732E-2</v>
      </c>
    </row>
    <row r="110" spans="1:11" x14ac:dyDescent="0.2">
      <c r="A110" s="14" t="s">
        <v>192</v>
      </c>
      <c r="B110" s="2">
        <v>11</v>
      </c>
      <c r="C110" s="2">
        <v>7</v>
      </c>
      <c r="D110" s="2">
        <v>57</v>
      </c>
      <c r="E110" s="2">
        <v>21</v>
      </c>
      <c r="F110" s="2">
        <v>165</v>
      </c>
      <c r="G110" s="2">
        <v>91</v>
      </c>
      <c r="H110" s="2">
        <v>157</v>
      </c>
      <c r="I110" s="2">
        <v>162</v>
      </c>
      <c r="J110" s="10">
        <f t="shared" si="14"/>
        <v>671</v>
      </c>
      <c r="K110" s="11">
        <f>J110/J113</f>
        <v>8.6602994321115123E-2</v>
      </c>
    </row>
    <row r="111" spans="1:11" x14ac:dyDescent="0.2">
      <c r="A111" s="14" t="s">
        <v>193</v>
      </c>
      <c r="B111" s="2">
        <v>17</v>
      </c>
      <c r="C111" s="2">
        <v>21</v>
      </c>
      <c r="D111" s="2">
        <v>93</v>
      </c>
      <c r="E111" s="2">
        <v>31</v>
      </c>
      <c r="F111" s="2">
        <v>217</v>
      </c>
      <c r="G111" s="2">
        <v>174</v>
      </c>
      <c r="H111" s="2">
        <v>277</v>
      </c>
      <c r="I111" s="2">
        <v>245</v>
      </c>
      <c r="J111" s="10">
        <f t="shared" si="14"/>
        <v>1075</v>
      </c>
      <c r="K111" s="11">
        <f>J111/J113</f>
        <v>0.13874548270521425</v>
      </c>
    </row>
    <row r="112" spans="1:11" x14ac:dyDescent="0.2">
      <c r="A112" s="14" t="s">
        <v>194</v>
      </c>
      <c r="B112" s="2"/>
      <c r="C112" s="2"/>
      <c r="D112" s="2"/>
      <c r="E112" s="2"/>
      <c r="F112" s="2"/>
      <c r="G112" s="2"/>
      <c r="H112" s="2"/>
      <c r="I112" s="2"/>
      <c r="J112" s="10"/>
      <c r="K112" s="11"/>
    </row>
    <row r="113" spans="1:11" x14ac:dyDescent="0.2">
      <c r="A113" s="27" t="s">
        <v>23</v>
      </c>
      <c r="B113" s="30">
        <f>SUM(B101:B112)</f>
        <v>105</v>
      </c>
      <c r="C113" s="30">
        <f t="shared" ref="C113:H113" si="15">SUM(C101:C112)</f>
        <v>136</v>
      </c>
      <c r="D113" s="30">
        <f t="shared" si="15"/>
        <v>584</v>
      </c>
      <c r="E113" s="30">
        <f t="shared" si="15"/>
        <v>204</v>
      </c>
      <c r="F113" s="30">
        <f t="shared" si="15"/>
        <v>1973</v>
      </c>
      <c r="G113" s="30">
        <f t="shared" si="15"/>
        <v>1209</v>
      </c>
      <c r="H113" s="30">
        <f t="shared" si="15"/>
        <v>1749</v>
      </c>
      <c r="I113" s="30">
        <f>SUM(I101:I112)</f>
        <v>1788</v>
      </c>
      <c r="J113" s="30">
        <f>SUM(J101:J112)</f>
        <v>7748</v>
      </c>
      <c r="K113" s="31"/>
    </row>
    <row r="114" spans="1:11" x14ac:dyDescent="0.2">
      <c r="A114" s="29" t="s">
        <v>106</v>
      </c>
      <c r="B114" s="31">
        <f>B113/J113</f>
        <v>1.3551884357253486E-2</v>
      </c>
      <c r="C114" s="31">
        <f>C113/J113</f>
        <v>1.7552916881775942E-2</v>
      </c>
      <c r="D114" s="31">
        <f>D113/J113</f>
        <v>7.5374290139390815E-2</v>
      </c>
      <c r="E114" s="31">
        <f>E113/J113</f>
        <v>2.6329375322663912E-2</v>
      </c>
      <c r="F114" s="31">
        <f>F113/J113</f>
        <v>0.25464636035105837</v>
      </c>
      <c r="G114" s="31">
        <f>G113/J113</f>
        <v>0.15604026845637584</v>
      </c>
      <c r="H114" s="31">
        <f>H113/J113</f>
        <v>0.2257356737222509</v>
      </c>
      <c r="I114" s="31">
        <f>I113/J113</f>
        <v>0.23076923076923078</v>
      </c>
      <c r="J114" s="31">
        <f>SUM(B114:I114)</f>
        <v>1</v>
      </c>
      <c r="K114" s="32"/>
    </row>
    <row r="115" spans="1:11" x14ac:dyDescent="0.2">
      <c r="A115" s="14" t="s">
        <v>198</v>
      </c>
      <c r="B115" s="2">
        <v>3</v>
      </c>
      <c r="C115" s="2"/>
      <c r="D115" s="2"/>
      <c r="E115" s="2"/>
      <c r="F115" s="2"/>
      <c r="G115" s="2"/>
      <c r="H115" s="2"/>
      <c r="I115" s="2"/>
      <c r="J115" s="10">
        <f t="shared" ref="J115:J125" si="16">SUM(B115:I115)</f>
        <v>3</v>
      </c>
      <c r="K115" s="11">
        <f>IFERROR(J115/J127,"")</f>
        <v>0.42857142857142855</v>
      </c>
    </row>
    <row r="116" spans="1:11" x14ac:dyDescent="0.2">
      <c r="A116" s="14" t="s">
        <v>199</v>
      </c>
      <c r="B116" s="2">
        <v>4</v>
      </c>
      <c r="C116" s="2"/>
      <c r="D116" s="2"/>
      <c r="E116" s="2"/>
      <c r="F116" s="2"/>
      <c r="G116" s="2"/>
      <c r="H116" s="2"/>
      <c r="I116" s="2"/>
      <c r="J116" s="10">
        <f t="shared" si="16"/>
        <v>4</v>
      </c>
      <c r="K116" s="11">
        <f t="shared" ref="K116:K126" si="17">IFERROR(J116/J128,"")</f>
        <v>4</v>
      </c>
    </row>
    <row r="117" spans="1:11" x14ac:dyDescent="0.2">
      <c r="A117" s="14" t="s">
        <v>185</v>
      </c>
      <c r="B117" s="2"/>
      <c r="C117" s="2"/>
      <c r="D117" s="2"/>
      <c r="E117" s="2"/>
      <c r="F117" s="2"/>
      <c r="G117" s="2"/>
      <c r="H117" s="2"/>
      <c r="I117" s="2"/>
      <c r="J117" s="10">
        <f t="shared" si="16"/>
        <v>0</v>
      </c>
      <c r="K117" s="11" t="str">
        <f t="shared" si="17"/>
        <v/>
      </c>
    </row>
    <row r="118" spans="1:11" x14ac:dyDescent="0.2">
      <c r="A118" s="14" t="s">
        <v>186</v>
      </c>
      <c r="B118" s="2"/>
      <c r="C118" s="2"/>
      <c r="D118" s="2"/>
      <c r="E118" s="2"/>
      <c r="F118" s="2"/>
      <c r="G118" s="2"/>
      <c r="H118" s="2"/>
      <c r="I118" s="2"/>
      <c r="J118" s="10">
        <f t="shared" si="16"/>
        <v>0</v>
      </c>
      <c r="K118" s="11" t="str">
        <f t="shared" si="17"/>
        <v/>
      </c>
    </row>
    <row r="119" spans="1:11" x14ac:dyDescent="0.2">
      <c r="A119" s="14" t="s">
        <v>187</v>
      </c>
      <c r="B119" s="2"/>
      <c r="C119" s="2"/>
      <c r="D119" s="2"/>
      <c r="E119" s="2"/>
      <c r="F119" s="2"/>
      <c r="G119" s="2"/>
      <c r="H119" s="2"/>
      <c r="I119" s="2"/>
      <c r="J119" s="10">
        <f t="shared" si="16"/>
        <v>0</v>
      </c>
      <c r="K119" s="11" t="str">
        <f t="shared" si="17"/>
        <v/>
      </c>
    </row>
    <row r="120" spans="1:11" x14ac:dyDescent="0.2">
      <c r="A120" s="14" t="s">
        <v>188</v>
      </c>
      <c r="B120" s="2"/>
      <c r="C120" s="2"/>
      <c r="D120" s="2"/>
      <c r="E120" s="2"/>
      <c r="F120" s="2"/>
      <c r="G120" s="2"/>
      <c r="H120" s="2"/>
      <c r="I120" s="2"/>
      <c r="J120" s="10">
        <f t="shared" si="16"/>
        <v>0</v>
      </c>
      <c r="K120" s="11" t="str">
        <f t="shared" si="17"/>
        <v/>
      </c>
    </row>
    <row r="121" spans="1:11" x14ac:dyDescent="0.2">
      <c r="A121" s="14" t="s">
        <v>189</v>
      </c>
      <c r="B121" s="2"/>
      <c r="C121" s="2"/>
      <c r="D121" s="2"/>
      <c r="E121" s="2"/>
      <c r="F121" s="2"/>
      <c r="G121" s="2"/>
      <c r="H121" s="2"/>
      <c r="I121" s="2"/>
      <c r="J121" s="10">
        <f t="shared" si="16"/>
        <v>0</v>
      </c>
      <c r="K121" s="11" t="str">
        <f t="shared" si="17"/>
        <v/>
      </c>
    </row>
    <row r="122" spans="1:11" x14ac:dyDescent="0.2">
      <c r="A122" s="14" t="s">
        <v>190</v>
      </c>
      <c r="B122" s="2"/>
      <c r="C122" s="2"/>
      <c r="D122" s="2"/>
      <c r="E122" s="2"/>
      <c r="F122" s="2"/>
      <c r="G122" s="2"/>
      <c r="H122" s="2"/>
      <c r="I122" s="2"/>
      <c r="J122" s="10">
        <f t="shared" si="16"/>
        <v>0</v>
      </c>
      <c r="K122" s="11" t="str">
        <f t="shared" si="17"/>
        <v/>
      </c>
    </row>
    <row r="123" spans="1:11" x14ac:dyDescent="0.2">
      <c r="A123" s="14" t="s">
        <v>191</v>
      </c>
      <c r="B123" s="2"/>
      <c r="C123" s="2"/>
      <c r="D123" s="2"/>
      <c r="E123" s="2"/>
      <c r="F123" s="2"/>
      <c r="G123" s="2"/>
      <c r="H123" s="2"/>
      <c r="I123" s="2"/>
      <c r="J123" s="10">
        <f t="shared" si="16"/>
        <v>0</v>
      </c>
      <c r="K123" s="11" t="str">
        <f t="shared" si="17"/>
        <v/>
      </c>
    </row>
    <row r="124" spans="1:11" x14ac:dyDescent="0.2">
      <c r="A124" s="14" t="s">
        <v>192</v>
      </c>
      <c r="B124" s="2"/>
      <c r="C124" s="2"/>
      <c r="D124" s="2"/>
      <c r="E124" s="2"/>
      <c r="F124" s="2"/>
      <c r="G124" s="2"/>
      <c r="H124" s="2"/>
      <c r="I124" s="2"/>
      <c r="J124" s="10">
        <f t="shared" si="16"/>
        <v>0</v>
      </c>
      <c r="K124" s="11" t="str">
        <f t="shared" si="17"/>
        <v/>
      </c>
    </row>
    <row r="125" spans="1:11" x14ac:dyDescent="0.2">
      <c r="A125" s="14" t="s">
        <v>193</v>
      </c>
      <c r="B125" s="2"/>
      <c r="C125" s="2"/>
      <c r="D125" s="2"/>
      <c r="E125" s="2"/>
      <c r="F125" s="2"/>
      <c r="G125" s="2"/>
      <c r="H125" s="2"/>
      <c r="I125" s="2"/>
      <c r="J125" s="10">
        <f t="shared" si="16"/>
        <v>0</v>
      </c>
      <c r="K125" s="11" t="str">
        <f t="shared" si="17"/>
        <v/>
      </c>
    </row>
    <row r="126" spans="1:11" x14ac:dyDescent="0.2">
      <c r="A126" s="14" t="s">
        <v>194</v>
      </c>
      <c r="B126" s="2"/>
      <c r="C126" s="2"/>
      <c r="D126" s="2"/>
      <c r="E126" s="2"/>
      <c r="F126" s="2"/>
      <c r="G126" s="2"/>
      <c r="H126" s="2"/>
      <c r="I126" s="2"/>
      <c r="J126" s="10"/>
      <c r="K126" s="11" t="str">
        <f t="shared" si="17"/>
        <v/>
      </c>
    </row>
    <row r="127" spans="1:11" x14ac:dyDescent="0.2">
      <c r="A127" s="27" t="s">
        <v>23</v>
      </c>
      <c r="B127" s="30">
        <f>SUM(B115:B126)</f>
        <v>7</v>
      </c>
      <c r="C127" s="30">
        <f t="shared" ref="C127:H127" si="18">SUM(C115:C126)</f>
        <v>0</v>
      </c>
      <c r="D127" s="30">
        <f t="shared" si="18"/>
        <v>0</v>
      </c>
      <c r="E127" s="30">
        <f t="shared" si="18"/>
        <v>0</v>
      </c>
      <c r="F127" s="30">
        <f t="shared" si="18"/>
        <v>0</v>
      </c>
      <c r="G127" s="30">
        <f t="shared" si="18"/>
        <v>0</v>
      </c>
      <c r="H127" s="30">
        <f t="shared" si="18"/>
        <v>0</v>
      </c>
      <c r="I127" s="30">
        <f>SUM(I115:I126)</f>
        <v>0</v>
      </c>
      <c r="J127" s="30">
        <f>SUM(J115:J126)</f>
        <v>7</v>
      </c>
      <c r="K127" s="31"/>
    </row>
    <row r="128" spans="1:11" x14ac:dyDescent="0.2">
      <c r="A128" s="29" t="s">
        <v>106</v>
      </c>
      <c r="B128" s="31">
        <f>B127/J127</f>
        <v>1</v>
      </c>
      <c r="C128" s="31">
        <f>C127/J127</f>
        <v>0</v>
      </c>
      <c r="D128" s="31">
        <f>D127/J127</f>
        <v>0</v>
      </c>
      <c r="E128" s="31">
        <f>E127/J127</f>
        <v>0</v>
      </c>
      <c r="F128" s="31">
        <f>F127/J127</f>
        <v>0</v>
      </c>
      <c r="G128" s="31">
        <f>G127/J127</f>
        <v>0</v>
      </c>
      <c r="H128" s="31">
        <f>H127/J127</f>
        <v>0</v>
      </c>
      <c r="I128" s="31">
        <f>I127/J127</f>
        <v>0</v>
      </c>
      <c r="J128" s="31">
        <f>SUM(B128:I128)</f>
        <v>1</v>
      </c>
      <c r="K128" s="32"/>
    </row>
  </sheetData>
  <pageMargins left="0.7" right="0.7" top="0.75" bottom="0.75" header="0.3" footer="0.3"/>
  <pageSetup paperSize="9" scale="98" orientation="portrait" r:id="rId1"/>
  <headerFooter alignWithMargins="0">
    <oddHeader>&amp;L&amp;D&amp;C&amp;A</oddHeader>
  </headerFooter>
  <rowBreaks count="1" manualBreakCount="1">
    <brk id="114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3"/>
  <sheetViews>
    <sheetView rightToLeft="1" zoomScaleNormal="100" zoomScaleSheetLayoutView="100" workbookViewId="0">
      <selection activeCell="J22" sqref="J22"/>
    </sheetView>
  </sheetViews>
  <sheetFormatPr defaultRowHeight="12.75" x14ac:dyDescent="0.2"/>
  <sheetData>
    <row r="6" spans="3:3" x14ac:dyDescent="0.2">
      <c r="C6" t="s">
        <v>16</v>
      </c>
    </row>
    <row r="13" spans="3:3" x14ac:dyDescent="0.2">
      <c r="C13">
        <v>800</v>
      </c>
    </row>
  </sheetData>
  <pageMargins left="0.7" right="0.7" top="0.75" bottom="0.75" header="0.3" footer="0.3"/>
  <pageSetup paperSize="9" orientation="portrait" r:id="rId1"/>
  <headerFooter alignWithMargins="0">
    <oddHeader>&amp;L&amp;D&amp;C&amp;A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rightToLeft="1" workbookViewId="0">
      <selection activeCell="B6" sqref="B6"/>
    </sheetView>
  </sheetViews>
  <sheetFormatPr defaultRowHeight="12.75" x14ac:dyDescent="0.2"/>
  <sheetData>
    <row r="1" spans="1:14" x14ac:dyDescent="0.2">
      <c r="A1">
        <f>[4]גיליון1!B4</f>
        <v>0</v>
      </c>
      <c r="B1" t="str">
        <f>[4]גיליון1!C4</f>
        <v>ינואר</v>
      </c>
      <c r="C1" t="str">
        <f>[4]גיליון1!D4</f>
        <v>בפראר</v>
      </c>
      <c r="D1" t="str">
        <f>[4]גיליון1!E4</f>
        <v>מרץ</v>
      </c>
      <c r="E1" t="str">
        <f>[4]גיליון1!F4</f>
        <v>אפריל</v>
      </c>
      <c r="F1" t="str">
        <f>[4]גיליון1!G4</f>
        <v>מאי</v>
      </c>
      <c r="G1" t="str">
        <f>[4]גיליון1!H4</f>
        <v>יוני</v>
      </c>
      <c r="H1" t="str">
        <f>[4]גיליון1!I4</f>
        <v>יולי</v>
      </c>
      <c r="I1" t="str">
        <f>[4]גיליון1!J4</f>
        <v>אוגוסט</v>
      </c>
      <c r="J1" t="str">
        <f>[4]גיליון1!K4</f>
        <v>ספטמבר</v>
      </c>
      <c r="K1" t="str">
        <f>[4]גיליון1!L4</f>
        <v>אוקטובר</v>
      </c>
      <c r="L1" t="str">
        <f>[4]גיליון1!M4</f>
        <v>נובמבר</v>
      </c>
      <c r="M1" t="str">
        <f>[4]גיליון1!N4</f>
        <v>דצמבר</v>
      </c>
      <c r="N1" t="str">
        <f>[4]גיליון1!O4</f>
        <v>סה"כ</v>
      </c>
    </row>
    <row r="2" spans="1:14" x14ac:dyDescent="0.2">
      <c r="A2">
        <f>[4]גיליון1!B5</f>
        <v>2020</v>
      </c>
      <c r="B2">
        <f>[4]גיליון1!C5</f>
        <v>1056</v>
      </c>
      <c r="C2">
        <f>[4]גיליון1!D5</f>
        <v>918</v>
      </c>
      <c r="D2">
        <f>[4]גיליון1!E5</f>
        <v>1126</v>
      </c>
      <c r="E2">
        <f>[4]גיליון1!F5</f>
        <v>382</v>
      </c>
      <c r="F2">
        <f>[4]גיליון1!G5</f>
        <v>642</v>
      </c>
      <c r="G2">
        <f>[4]גיליון1!H5</f>
        <v>681</v>
      </c>
      <c r="H2">
        <f>[4]גיליון1!I5</f>
        <v>551</v>
      </c>
      <c r="I2">
        <f>[4]גיליון1!J5</f>
        <v>730</v>
      </c>
      <c r="J2">
        <f>[4]גיליון1!K5</f>
        <v>763</v>
      </c>
      <c r="K2">
        <f>[4]גיליון1!L5</f>
        <v>900</v>
      </c>
      <c r="L2">
        <f>[4]גיליון1!M5</f>
        <v>826</v>
      </c>
      <c r="M2">
        <f>[4]גיליון1!N5</f>
        <v>1148</v>
      </c>
      <c r="N2">
        <f>[4]גיליון1!O5</f>
        <v>9723</v>
      </c>
    </row>
    <row r="3" spans="1:14" x14ac:dyDescent="0.2">
      <c r="A3">
        <f>[4]גיליון1!B6</f>
        <v>2021</v>
      </c>
      <c r="B3">
        <f>[4]גיליון1!C6</f>
        <v>836</v>
      </c>
      <c r="C3">
        <f>[4]גיליון1!D6</f>
        <v>749</v>
      </c>
      <c r="D3">
        <f>[4]גיליון1!E6</f>
        <v>987</v>
      </c>
      <c r="E3">
        <f>[4]גיליון1!F6</f>
        <v>638</v>
      </c>
      <c r="F3">
        <f>[4]גיליון1!G6</f>
        <v>687</v>
      </c>
      <c r="G3">
        <f>[4]גיליון1!H6</f>
        <v>691</v>
      </c>
      <c r="H3">
        <f>[4]גיליון1!I6</f>
        <v>571</v>
      </c>
      <c r="I3">
        <f>[4]גיליון1!J6</f>
        <v>1000</v>
      </c>
      <c r="J3">
        <f>[4]גיליון1!K6</f>
        <v>545</v>
      </c>
      <c r="K3">
        <f>[4]גיליון1!L6</f>
        <v>884</v>
      </c>
      <c r="L3">
        <f>[4]גיליון1!M6</f>
        <v>1058</v>
      </c>
      <c r="M3">
        <f>[4]גיליון1!N6</f>
        <v>815</v>
      </c>
      <c r="N3">
        <f>[4]גיליון1!O6</f>
        <v>9461</v>
      </c>
    </row>
    <row r="4" spans="1:14" x14ac:dyDescent="0.2">
      <c r="A4">
        <f>[4]גיליון1!B7</f>
        <v>2022</v>
      </c>
      <c r="B4">
        <f>[4]גיליון1!C7</f>
        <v>788</v>
      </c>
      <c r="C4">
        <f>[4]גיליון1!D7</f>
        <v>865</v>
      </c>
      <c r="D4">
        <f>[4]גיליון1!E7</f>
        <v>1101</v>
      </c>
      <c r="E4">
        <f>[4]גיליון1!F7</f>
        <v>551</v>
      </c>
      <c r="F4">
        <f>[4]גיליון1!G7</f>
        <v>952</v>
      </c>
      <c r="G4">
        <f>[4]גיליון1!H7</f>
        <v>529</v>
      </c>
      <c r="H4">
        <f>[4]גיליון1!I7</f>
        <v>720</v>
      </c>
      <c r="I4">
        <f>[4]גיליון1!J7</f>
        <v>978</v>
      </c>
      <c r="J4">
        <f>[4]גיליון1!K7</f>
        <v>770</v>
      </c>
      <c r="K4">
        <f>[4]גיליון1!L7</f>
        <v>1054</v>
      </c>
      <c r="L4">
        <f>[4]גיליון1!M7</f>
        <v>1387</v>
      </c>
      <c r="M4">
        <f>[4]גיליון1!N7</f>
        <v>969</v>
      </c>
      <c r="N4">
        <f>[4]גיליון1!O7</f>
        <v>10664</v>
      </c>
    </row>
    <row r="5" spans="1:14" x14ac:dyDescent="0.2">
      <c r="A5">
        <f>[4]גיליון1!B8</f>
        <v>2023</v>
      </c>
      <c r="B5">
        <f>[4]גיליון1!C8</f>
        <v>1088</v>
      </c>
      <c r="C5">
        <f>[4]גיליון1!D8</f>
        <v>755</v>
      </c>
      <c r="D5">
        <f>[4]גיליון1!E8</f>
        <v>942</v>
      </c>
      <c r="E5">
        <f>[4]גיליון1!F8</f>
        <v>557</v>
      </c>
      <c r="F5">
        <f>[4]גיליון1!G8</f>
        <v>654</v>
      </c>
      <c r="G5">
        <f>[4]גיליון1!H8</f>
        <v>533</v>
      </c>
      <c r="H5">
        <f>[4]גיליון1!I8</f>
        <v>559</v>
      </c>
      <c r="I5">
        <f>[4]גיליון1!J8</f>
        <v>905</v>
      </c>
      <c r="J5">
        <f>[4]גיליון1!K8</f>
        <v>586</v>
      </c>
      <c r="K5">
        <f>[4]גיליון1!L8</f>
        <v>816</v>
      </c>
      <c r="L5">
        <f>[4]גיליון1!M8</f>
        <v>662</v>
      </c>
      <c r="M5">
        <f>[4]גיליון1!N8</f>
        <v>622</v>
      </c>
      <c r="N5">
        <f>[4]גיליון1!O8</f>
        <v>8679</v>
      </c>
    </row>
    <row r="6" spans="1:14" x14ac:dyDescent="0.2">
      <c r="A6">
        <v>2024</v>
      </c>
      <c r="B6">
        <v>861</v>
      </c>
    </row>
    <row r="8" spans="1:14" x14ac:dyDescent="0.2">
      <c r="B8" t="str">
        <f>[4]גיליון1!C4</f>
        <v>ינואר</v>
      </c>
      <c r="C8" t="str">
        <f>[4]גיליון1!D4</f>
        <v>בפראר</v>
      </c>
      <c r="D8" t="str">
        <f>[4]גיליון1!E4</f>
        <v>מרץ</v>
      </c>
      <c r="E8" t="str">
        <f>[4]גיליון1!F4</f>
        <v>אפריל</v>
      </c>
      <c r="F8" t="str">
        <f>[4]גיליון1!G4</f>
        <v>מאי</v>
      </c>
      <c r="G8" t="str">
        <f>[4]גיליון1!H4</f>
        <v>יוני</v>
      </c>
      <c r="H8" t="str">
        <f>[4]גיליון1!I4</f>
        <v>יולי</v>
      </c>
      <c r="I8" t="str">
        <f>[4]גיליון1!J4</f>
        <v>אוגוסט</v>
      </c>
      <c r="J8" t="str">
        <f>[4]גיליון1!K4</f>
        <v>ספטמבר</v>
      </c>
      <c r="K8" t="str">
        <f>[4]גיליון1!L4</f>
        <v>אוקטובר</v>
      </c>
      <c r="L8" t="str">
        <f>[4]גיליון1!M4</f>
        <v>נובמבר</v>
      </c>
      <c r="M8" t="str">
        <f>[4]גיליון1!N4</f>
        <v>דצמבר</v>
      </c>
      <c r="N8" t="str">
        <f>[4]גיליון1!O4</f>
        <v>סה"כ</v>
      </c>
    </row>
    <row r="9" spans="1:14" x14ac:dyDescent="0.2">
      <c r="A9">
        <f>[4]גיליון1!B5</f>
        <v>2020</v>
      </c>
      <c r="B9">
        <f>[4]גיליון1!C5</f>
        <v>1056</v>
      </c>
      <c r="C9">
        <f>[4]גיליון1!D5</f>
        <v>918</v>
      </c>
      <c r="D9">
        <f>[4]גיליון1!E5</f>
        <v>1126</v>
      </c>
      <c r="E9">
        <f>[4]גיליון1!F5</f>
        <v>382</v>
      </c>
      <c r="F9">
        <f>[4]גיליון1!G5</f>
        <v>642</v>
      </c>
      <c r="G9">
        <f>[4]גיליון1!H5</f>
        <v>681</v>
      </c>
      <c r="H9">
        <f>[4]גיליון1!I5</f>
        <v>551</v>
      </c>
      <c r="I9">
        <f>[4]גיליון1!J5</f>
        <v>730</v>
      </c>
      <c r="J9">
        <f>[4]גיליון1!K5</f>
        <v>763</v>
      </c>
      <c r="K9">
        <f>[4]גיליון1!L5</f>
        <v>900</v>
      </c>
      <c r="L9">
        <f>[4]גיליון1!M5</f>
        <v>826</v>
      </c>
      <c r="M9">
        <f>[4]גיליון1!N5</f>
        <v>1148</v>
      </c>
      <c r="N9">
        <f>[4]גיליון1!O5</f>
        <v>9723</v>
      </c>
    </row>
    <row r="10" spans="1:14" x14ac:dyDescent="0.2">
      <c r="A10">
        <f>[4]גיליון1!B6</f>
        <v>2021</v>
      </c>
      <c r="B10">
        <f>[4]גיליון1!C6</f>
        <v>836</v>
      </c>
      <c r="C10">
        <f>[4]גיליון1!D6</f>
        <v>749</v>
      </c>
      <c r="D10">
        <f>[4]גיליון1!E6</f>
        <v>987</v>
      </c>
      <c r="E10">
        <f>[4]גיליון1!F6</f>
        <v>638</v>
      </c>
      <c r="F10">
        <f>[4]גיליון1!G6</f>
        <v>687</v>
      </c>
      <c r="G10">
        <f>[4]גיליון1!H6</f>
        <v>691</v>
      </c>
      <c r="H10">
        <f>[4]גיליון1!I6</f>
        <v>571</v>
      </c>
      <c r="I10">
        <f>[4]גיליון1!J6</f>
        <v>1000</v>
      </c>
      <c r="J10">
        <f>[4]גיליון1!K6</f>
        <v>545</v>
      </c>
      <c r="K10">
        <f>[4]גיליון1!L6</f>
        <v>884</v>
      </c>
      <c r="L10">
        <f>[4]גיליון1!M6</f>
        <v>1058</v>
      </c>
      <c r="M10">
        <f>[4]גיליון1!N6</f>
        <v>815</v>
      </c>
      <c r="N10">
        <f>[4]גיליון1!O6</f>
        <v>9461</v>
      </c>
    </row>
    <row r="11" spans="1:14" x14ac:dyDescent="0.2">
      <c r="A11">
        <f>[4]גיליון1!B7</f>
        <v>2022</v>
      </c>
      <c r="B11">
        <f>[4]גיליון1!C7</f>
        <v>788</v>
      </c>
      <c r="C11">
        <f>[4]גיליון1!D7</f>
        <v>865</v>
      </c>
      <c r="D11">
        <f>[4]גיליון1!E7</f>
        <v>1101</v>
      </c>
      <c r="E11">
        <f>[4]גיליון1!F7</f>
        <v>551</v>
      </c>
      <c r="F11">
        <f>[4]גיליון1!G7</f>
        <v>952</v>
      </c>
      <c r="G11">
        <f>[4]גיליון1!H7</f>
        <v>529</v>
      </c>
      <c r="H11">
        <f>[4]גיליון1!I7</f>
        <v>720</v>
      </c>
      <c r="I11">
        <f>[4]גיליון1!J7</f>
        <v>978</v>
      </c>
      <c r="J11">
        <f>[4]גיליון1!K7</f>
        <v>770</v>
      </c>
      <c r="K11">
        <f>[4]גיליון1!L7</f>
        <v>1054</v>
      </c>
      <c r="L11">
        <f>[4]גיליון1!M7</f>
        <v>1387</v>
      </c>
      <c r="M11">
        <f>[4]גיליון1!N7</f>
        <v>969</v>
      </c>
      <c r="N11">
        <f>[4]גיליון1!O7</f>
        <v>10664</v>
      </c>
    </row>
    <row r="12" spans="1:14" x14ac:dyDescent="0.2">
      <c r="A12">
        <f>[4]גיליון1!B8</f>
        <v>2023</v>
      </c>
      <c r="B12">
        <f>[4]גיליון1!C8</f>
        <v>1088</v>
      </c>
      <c r="C12">
        <f>[4]גיליון1!D8</f>
        <v>755</v>
      </c>
      <c r="D12">
        <f>[4]גיליון1!E8</f>
        <v>942</v>
      </c>
      <c r="E12">
        <f>[4]גיליון1!F8</f>
        <v>557</v>
      </c>
      <c r="F12">
        <f>[4]גיליון1!G8</f>
        <v>654</v>
      </c>
      <c r="G12">
        <f>[4]גיליון1!H8</f>
        <v>533</v>
      </c>
      <c r="H12">
        <f>[4]גיליון1!I8</f>
        <v>559</v>
      </c>
      <c r="I12">
        <f>[4]גיליון1!J8</f>
        <v>905</v>
      </c>
      <c r="J12">
        <f>[4]גיליון1!K8</f>
        <v>586</v>
      </c>
      <c r="K12">
        <f>[4]גיליון1!L8</f>
        <v>816</v>
      </c>
      <c r="L12">
        <f>[4]גיליון1!M8</f>
        <v>662</v>
      </c>
      <c r="M12">
        <f>[4]גיליון1!N8</f>
        <v>622</v>
      </c>
      <c r="N12">
        <f>[4]גיליון1!O8</f>
        <v>8679</v>
      </c>
    </row>
    <row r="13" spans="1:14" x14ac:dyDescent="0.2">
      <c r="A13">
        <v>2024</v>
      </c>
      <c r="B13">
        <v>1000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M1"/>
  <sheetViews>
    <sheetView rightToLeft="1" tabSelected="1" zoomScale="80" zoomScaleNormal="80" workbookViewId="0">
      <selection activeCell="U54" sqref="U54"/>
    </sheetView>
  </sheetViews>
  <sheetFormatPr defaultRowHeight="12.75" x14ac:dyDescent="0.2"/>
  <cols>
    <col min="9" max="9" width="9.140625" customWidth="1"/>
    <col min="10" max="13" width="9.140625" hidden="1" customWidth="1"/>
  </cols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0"/>
  <sheetViews>
    <sheetView showZeros="0" rightToLeft="1" topLeftCell="A58" zoomScaleNormal="100" zoomScaleSheetLayoutView="115" workbookViewId="0">
      <selection activeCell="D6" sqref="D6:E6"/>
    </sheetView>
  </sheetViews>
  <sheetFormatPr defaultColWidth="8.5703125" defaultRowHeight="18" x14ac:dyDescent="0.25"/>
  <cols>
    <col min="1" max="2" width="8.5703125" style="42"/>
    <col min="3" max="3" width="9.42578125" style="42" customWidth="1"/>
    <col min="4" max="5" width="12.85546875" style="42" bestFit="1" customWidth="1"/>
    <col min="6" max="6" width="32.7109375" style="42" bestFit="1" customWidth="1"/>
    <col min="7" max="7" width="8.5703125" style="42" hidden="1" customWidth="1"/>
    <col min="8" max="9" width="0.140625" style="42" customWidth="1"/>
    <col min="10" max="10" width="39.5703125" style="42" customWidth="1"/>
    <col min="11" max="11" width="31" style="42" customWidth="1"/>
    <col min="12" max="12" width="0.42578125" style="42" customWidth="1"/>
    <col min="13" max="17" width="8.5703125" style="42" hidden="1" customWidth="1"/>
    <col min="18" max="16384" width="8.5703125" style="42"/>
  </cols>
  <sheetData>
    <row r="1" spans="2:10" x14ac:dyDescent="0.25">
      <c r="B1" s="42" t="s">
        <v>25</v>
      </c>
      <c r="H1" s="43"/>
      <c r="I1" s="43"/>
      <c r="J1" s="43"/>
    </row>
    <row r="2" spans="2:10" x14ac:dyDescent="0.25">
      <c r="B2" s="42" t="s">
        <v>26</v>
      </c>
      <c r="H2" s="43"/>
      <c r="I2" s="43"/>
      <c r="J2" s="43"/>
    </row>
    <row r="3" spans="2:10" x14ac:dyDescent="0.25">
      <c r="H3" s="43"/>
      <c r="I3" s="43"/>
      <c r="J3" s="43"/>
    </row>
    <row r="4" spans="2:10" x14ac:dyDescent="0.25">
      <c r="B4" s="42" t="s">
        <v>27</v>
      </c>
      <c r="H4" s="43"/>
      <c r="I4" s="43"/>
      <c r="J4" s="43"/>
    </row>
    <row r="6" spans="2:10" ht="26.25" x14ac:dyDescent="0.4">
      <c r="B6" s="44" t="s">
        <v>28</v>
      </c>
      <c r="D6" s="65" t="s">
        <v>17</v>
      </c>
      <c r="E6" s="66">
        <v>2016</v>
      </c>
    </row>
    <row r="8" spans="2:10" x14ac:dyDescent="0.25">
      <c r="B8" s="42" t="s">
        <v>0</v>
      </c>
    </row>
    <row r="9" spans="2:10" x14ac:dyDescent="0.25">
      <c r="B9" s="45" t="s">
        <v>31</v>
      </c>
    </row>
    <row r="10" spans="2:10" x14ac:dyDescent="0.25">
      <c r="B10" s="46" t="s">
        <v>52</v>
      </c>
      <c r="C10" s="46"/>
      <c r="D10" s="46"/>
      <c r="F10" s="46"/>
      <c r="G10" s="46"/>
      <c r="H10" s="46"/>
      <c r="I10" s="46"/>
      <c r="J10" s="46"/>
    </row>
    <row r="12" spans="2:10" x14ac:dyDescent="0.25">
      <c r="D12" s="47" t="str">
        <f>D6</f>
        <v>דצמבר</v>
      </c>
      <c r="E12" s="44" t="s">
        <v>5</v>
      </c>
    </row>
    <row r="13" spans="2:10" x14ac:dyDescent="0.25">
      <c r="B13" s="74" t="s">
        <v>1</v>
      </c>
      <c r="C13" s="74"/>
      <c r="D13" s="48">
        <v>750</v>
      </c>
      <c r="E13" s="49">
        <v>800</v>
      </c>
      <c r="F13" s="50"/>
      <c r="G13" s="50"/>
      <c r="H13" s="50"/>
      <c r="I13" s="50"/>
      <c r="J13" s="50"/>
    </row>
    <row r="14" spans="2:10" x14ac:dyDescent="0.25">
      <c r="B14" s="74" t="s">
        <v>2</v>
      </c>
      <c r="C14" s="74"/>
      <c r="D14" s="49">
        <v>850</v>
      </c>
      <c r="E14" s="49">
        <v>850</v>
      </c>
      <c r="F14" s="50"/>
      <c r="G14" s="50"/>
      <c r="H14" s="50"/>
      <c r="I14" s="50"/>
      <c r="J14" s="50"/>
    </row>
    <row r="15" spans="2:10" x14ac:dyDescent="0.25">
      <c r="B15" s="74" t="s">
        <v>37</v>
      </c>
      <c r="C15" s="74"/>
      <c r="D15" s="51">
        <v>0.3</v>
      </c>
      <c r="E15" s="51">
        <v>0.3</v>
      </c>
      <c r="F15" s="74" t="s">
        <v>210</v>
      </c>
      <c r="G15" s="74"/>
      <c r="H15" s="74"/>
      <c r="I15" s="50"/>
      <c r="J15" s="50"/>
    </row>
    <row r="16" spans="2:10" x14ac:dyDescent="0.25">
      <c r="B16" s="74" t="s">
        <v>38</v>
      </c>
      <c r="C16" s="74"/>
      <c r="D16" s="51">
        <v>0.3</v>
      </c>
      <c r="E16" s="51">
        <v>0.3</v>
      </c>
      <c r="F16" s="74" t="s">
        <v>210</v>
      </c>
      <c r="G16" s="74"/>
      <c r="H16" s="74"/>
      <c r="I16" s="52"/>
      <c r="J16" s="52"/>
    </row>
    <row r="17" spans="2:10" x14ac:dyDescent="0.25">
      <c r="B17" s="74" t="s">
        <v>39</v>
      </c>
      <c r="C17" s="74"/>
      <c r="D17" s="51">
        <v>0.2</v>
      </c>
      <c r="E17" s="51">
        <v>0.2</v>
      </c>
      <c r="F17" s="74" t="s">
        <v>210</v>
      </c>
      <c r="G17" s="74"/>
      <c r="H17" s="74"/>
      <c r="I17" s="52"/>
      <c r="J17" s="52"/>
    </row>
    <row r="18" spans="2:10" x14ac:dyDescent="0.25">
      <c r="B18" s="74" t="s">
        <v>40</v>
      </c>
      <c r="C18" s="74"/>
      <c r="D18" s="51">
        <v>0.2</v>
      </c>
      <c r="E18" s="51">
        <v>0.2</v>
      </c>
      <c r="F18" s="74" t="s">
        <v>210</v>
      </c>
      <c r="G18" s="74"/>
      <c r="H18" s="74"/>
      <c r="I18" s="52"/>
      <c r="J18" s="52"/>
    </row>
    <row r="19" spans="2:10" x14ac:dyDescent="0.25">
      <c r="B19" s="52" t="s">
        <v>42</v>
      </c>
      <c r="C19" s="52"/>
      <c r="D19" s="51">
        <v>0.4</v>
      </c>
      <c r="E19" s="51">
        <v>0.4</v>
      </c>
      <c r="F19" s="74" t="s">
        <v>210</v>
      </c>
      <c r="G19" s="74"/>
      <c r="H19" s="74"/>
      <c r="I19" s="52"/>
      <c r="J19" s="52"/>
    </row>
    <row r="20" spans="2:10" x14ac:dyDescent="0.25">
      <c r="B20" s="52" t="s">
        <v>43</v>
      </c>
      <c r="C20" s="52"/>
      <c r="D20" s="51">
        <v>0.4</v>
      </c>
      <c r="E20" s="51">
        <v>0.4</v>
      </c>
      <c r="F20" s="74" t="s">
        <v>210</v>
      </c>
      <c r="G20" s="74"/>
      <c r="H20" s="74"/>
      <c r="I20" s="52"/>
      <c r="J20" s="52"/>
    </row>
    <row r="21" spans="2:10" x14ac:dyDescent="0.25">
      <c r="B21" s="74" t="s">
        <v>3</v>
      </c>
      <c r="C21" s="74"/>
      <c r="D21" s="51">
        <v>0.66</v>
      </c>
      <c r="E21" s="51">
        <v>0.66</v>
      </c>
      <c r="F21" s="74" t="s">
        <v>36</v>
      </c>
      <c r="G21" s="74"/>
      <c r="H21" s="74"/>
      <c r="I21" s="52"/>
      <c r="J21" s="52"/>
    </row>
    <row r="22" spans="2:10" x14ac:dyDescent="0.25">
      <c r="B22" s="74" t="s">
        <v>4</v>
      </c>
      <c r="C22" s="74"/>
      <c r="D22" s="49">
        <v>10000</v>
      </c>
      <c r="E22" s="49">
        <v>10000</v>
      </c>
      <c r="F22" s="76" t="s">
        <v>30</v>
      </c>
      <c r="G22" s="77"/>
      <c r="H22" s="77"/>
      <c r="I22" s="53"/>
      <c r="J22" s="53"/>
    </row>
    <row r="23" spans="2:10" x14ac:dyDescent="0.25">
      <c r="B23" s="54" t="s">
        <v>57</v>
      </c>
      <c r="C23" s="54"/>
      <c r="D23" s="55">
        <v>1</v>
      </c>
      <c r="E23" s="55"/>
      <c r="F23" s="56" t="s">
        <v>51</v>
      </c>
      <c r="G23" s="56"/>
      <c r="H23" s="56"/>
      <c r="I23" s="53"/>
      <c r="J23" s="53"/>
    </row>
    <row r="24" spans="2:10" x14ac:dyDescent="0.25">
      <c r="B24" s="52"/>
      <c r="C24" s="52"/>
      <c r="D24" s="51"/>
      <c r="E24" s="51"/>
      <c r="F24" s="53"/>
      <c r="G24" s="53"/>
      <c r="H24" s="53"/>
      <c r="I24" s="53"/>
      <c r="J24" s="53"/>
    </row>
    <row r="25" spans="2:10" x14ac:dyDescent="0.25">
      <c r="B25" s="57" t="s">
        <v>41</v>
      </c>
    </row>
    <row r="26" spans="2:10" x14ac:dyDescent="0.25">
      <c r="B26" s="42" t="s">
        <v>211</v>
      </c>
    </row>
    <row r="27" spans="2:10" x14ac:dyDescent="0.25">
      <c r="B27" s="58" t="s">
        <v>46</v>
      </c>
    </row>
    <row r="28" spans="2:10" ht="12.75" customHeight="1" x14ac:dyDescent="0.25">
      <c r="B28" s="59" t="s">
        <v>58</v>
      </c>
      <c r="C28" s="54"/>
      <c r="D28" s="54"/>
      <c r="E28" s="54"/>
      <c r="F28" s="54"/>
      <c r="G28" s="54"/>
      <c r="H28" s="54"/>
      <c r="I28" s="54"/>
      <c r="J28" s="54"/>
    </row>
    <row r="29" spans="2:10" ht="12.75" customHeight="1" x14ac:dyDescent="0.25">
      <c r="B29" s="54"/>
      <c r="C29" s="54"/>
      <c r="D29" s="54"/>
      <c r="E29" s="54"/>
      <c r="F29" s="54"/>
      <c r="G29" s="54"/>
      <c r="H29" s="54"/>
      <c r="I29" s="54"/>
      <c r="J29" s="54"/>
    </row>
    <row r="30" spans="2:10" ht="12.75" customHeight="1" x14ac:dyDescent="0.25">
      <c r="B30" s="60" t="s">
        <v>122</v>
      </c>
      <c r="C30" s="61"/>
      <c r="D30" s="61"/>
      <c r="E30" s="61"/>
      <c r="F30" s="61"/>
      <c r="G30" s="61"/>
      <c r="H30" s="61"/>
      <c r="I30" s="61"/>
      <c r="J30" s="61"/>
    </row>
    <row r="31" spans="2:10" ht="12.75" customHeight="1" x14ac:dyDescent="0.25">
      <c r="B31" s="61" t="s">
        <v>122</v>
      </c>
      <c r="C31" s="62" t="s">
        <v>142</v>
      </c>
      <c r="D31" s="61"/>
      <c r="E31" s="61"/>
      <c r="F31" s="61"/>
      <c r="H31" s="61"/>
      <c r="I31" s="61"/>
      <c r="J31" s="61"/>
    </row>
    <row r="32" spans="2:10" ht="12.75" customHeight="1" x14ac:dyDescent="0.25">
      <c r="B32" s="61" t="s">
        <v>143</v>
      </c>
      <c r="C32" s="61"/>
      <c r="D32" s="61"/>
      <c r="E32" s="61"/>
      <c r="F32" s="61"/>
      <c r="G32" s="61"/>
      <c r="H32" s="61"/>
      <c r="J32" s="61"/>
    </row>
    <row r="33" spans="2:10" ht="12.75" customHeight="1" x14ac:dyDescent="0.25">
      <c r="B33" s="61"/>
      <c r="C33" s="61" t="s">
        <v>123</v>
      </c>
      <c r="D33" s="61"/>
      <c r="E33" s="61" t="s">
        <v>125</v>
      </c>
      <c r="F33" s="61"/>
      <c r="J33" s="61"/>
    </row>
    <row r="34" spans="2:10" ht="12.75" customHeight="1" x14ac:dyDescent="0.25">
      <c r="B34" s="61"/>
      <c r="C34" s="61" t="s">
        <v>124</v>
      </c>
      <c r="D34" s="61"/>
      <c r="E34" s="61" t="s">
        <v>125</v>
      </c>
      <c r="F34" s="61"/>
      <c r="J34" s="61"/>
    </row>
    <row r="35" spans="2:10" ht="12.75" customHeight="1" x14ac:dyDescent="0.25">
      <c r="B35" s="61" t="s">
        <v>126</v>
      </c>
      <c r="C35" s="61"/>
      <c r="D35" s="61"/>
      <c r="E35" s="61"/>
      <c r="F35" s="61"/>
      <c r="G35" s="61"/>
      <c r="H35" s="61"/>
      <c r="I35" s="61"/>
      <c r="J35" s="61"/>
    </row>
    <row r="36" spans="2:10" ht="12.75" customHeight="1" x14ac:dyDescent="0.25">
      <c r="B36" s="61"/>
      <c r="C36" s="61"/>
      <c r="D36" s="61"/>
      <c r="E36" s="61"/>
      <c r="F36" s="61"/>
      <c r="G36" s="61"/>
      <c r="H36" s="61"/>
      <c r="I36" s="61"/>
      <c r="J36" s="61"/>
    </row>
    <row r="37" spans="2:10" x14ac:dyDescent="0.25">
      <c r="B37" s="75"/>
      <c r="C37" s="75"/>
      <c r="D37" s="75"/>
      <c r="E37" s="75"/>
      <c r="F37" s="75"/>
      <c r="G37" s="75"/>
      <c r="H37" s="75"/>
      <c r="I37" s="75"/>
      <c r="J37" s="75"/>
    </row>
    <row r="38" spans="2:10" x14ac:dyDescent="0.25">
      <c r="B38" s="63" t="s">
        <v>59</v>
      </c>
    </row>
    <row r="39" spans="2:10" x14ac:dyDescent="0.25">
      <c r="B39" s="64" t="s">
        <v>62</v>
      </c>
    </row>
    <row r="40" spans="2:10" x14ac:dyDescent="0.25">
      <c r="B40" s="64" t="s">
        <v>63</v>
      </c>
    </row>
    <row r="41" spans="2:10" x14ac:dyDescent="0.25">
      <c r="B41" s="64" t="s">
        <v>60</v>
      </c>
    </row>
    <row r="43" spans="2:10" x14ac:dyDescent="0.25">
      <c r="B43" s="64" t="s">
        <v>61</v>
      </c>
    </row>
    <row r="44" spans="2:10" x14ac:dyDescent="0.25">
      <c r="B44" s="64" t="s">
        <v>64</v>
      </c>
    </row>
    <row r="46" spans="2:10" x14ac:dyDescent="0.25">
      <c r="B46" s="64" t="s">
        <v>65</v>
      </c>
    </row>
    <row r="50" spans="2:2" x14ac:dyDescent="0.25">
      <c r="B50" s="44"/>
    </row>
  </sheetData>
  <mergeCells count="17">
    <mergeCell ref="B13:C13"/>
    <mergeCell ref="B14:C14"/>
    <mergeCell ref="B16:C16"/>
    <mergeCell ref="F20:H20"/>
    <mergeCell ref="F16:H16"/>
    <mergeCell ref="B18:C18"/>
    <mergeCell ref="F18:H18"/>
    <mergeCell ref="B15:C15"/>
    <mergeCell ref="F15:H15"/>
    <mergeCell ref="B17:C17"/>
    <mergeCell ref="F17:H17"/>
    <mergeCell ref="F19:H19"/>
    <mergeCell ref="B21:C21"/>
    <mergeCell ref="F21:H21"/>
    <mergeCell ref="B37:J37"/>
    <mergeCell ref="F22:H22"/>
    <mergeCell ref="B22:C22"/>
  </mergeCells>
  <phoneticPr fontId="0" type="noConversion"/>
  <conditionalFormatting sqref="D13:D24">
    <cfRule type="cellIs" dxfId="1" priority="2" stopIfTrue="1" operator="notEqual">
      <formula>E13</formula>
    </cfRule>
  </conditionalFormatting>
  <conditionalFormatting sqref="E23:E24">
    <cfRule type="cellIs" dxfId="0" priority="1" stopIfTrue="1" operator="notEqual">
      <formula>F23</formula>
    </cfRule>
  </conditionalFormatting>
  <hyperlinks>
    <hyperlink ref="C31" r:id="rId1"/>
  </hyperlinks>
  <pageMargins left="0.7" right="0.7" top="0.75" bottom="0.75" header="0.3" footer="0.3"/>
  <pageSetup paperSize="9" scale="57" fitToHeight="0" orientation="portrait" r:id="rId2"/>
  <headerFooter alignWithMargins="0">
    <oddHeader>&amp;L&amp;D&amp;C&amp;A</oddHeader>
  </headerFooter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J22" sqref="J22"/>
    </sheetView>
  </sheetViews>
  <sheetFormatPr defaultRowHeight="12.75" x14ac:dyDescent="0.2"/>
  <sheetData/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showGridLines="0" showZeros="0" rightToLeft="1" topLeftCell="H17" zoomScale="90" zoomScaleNormal="90" zoomScaleSheetLayoutView="100" workbookViewId="0">
      <selection activeCell="AA21" sqref="AA21"/>
    </sheetView>
  </sheetViews>
  <sheetFormatPr defaultColWidth="8.85546875" defaultRowHeight="12.75" x14ac:dyDescent="0.2"/>
  <cols>
    <col min="1" max="1" width="8.42578125" style="1" hidden="1" customWidth="1"/>
    <col min="2" max="5" width="6.85546875" style="1" hidden="1" customWidth="1"/>
    <col min="6" max="6" width="8" style="1" hidden="1" customWidth="1"/>
    <col min="7" max="7" width="7.5703125" style="1" hidden="1" customWidth="1"/>
    <col min="8" max="8" width="7.5703125" style="1" customWidth="1"/>
    <col min="9" max="12" width="7.140625" style="1" hidden="1" customWidth="1"/>
    <col min="13" max="15" width="6.85546875" style="1" hidden="1" customWidth="1"/>
    <col min="16" max="16" width="7.7109375" style="1" hidden="1" customWidth="1"/>
    <col min="17" max="17" width="6.7109375" style="1" hidden="1" customWidth="1"/>
    <col min="18" max="18" width="6.7109375" style="1" customWidth="1"/>
    <col min="19" max="19" width="9.28515625" style="1" hidden="1" customWidth="1"/>
    <col min="20" max="21" width="7.7109375" style="1" hidden="1" customWidth="1"/>
    <col min="22" max="28" width="7.7109375" style="1" customWidth="1"/>
    <col min="29" max="32" width="6.85546875" style="1" hidden="1" customWidth="1"/>
    <col min="33" max="33" width="6.85546875" style="1" customWidth="1"/>
    <col min="34" max="35" width="6.7109375" style="1" hidden="1" customWidth="1"/>
    <col min="36" max="37" width="8.140625" style="1" bestFit="1" customWidth="1"/>
    <col min="38" max="42" width="8.140625" style="1" customWidth="1"/>
    <col min="43" max="43" width="6" style="1" bestFit="1" customWidth="1"/>
    <col min="44" max="44" width="7.7109375" style="1" customWidth="1"/>
    <col min="45" max="45" width="9.140625" style="1" bestFit="1" customWidth="1"/>
    <col min="46" max="46" width="7.7109375" style="1" bestFit="1" customWidth="1"/>
    <col min="47" max="16384" width="8.85546875" style="1"/>
  </cols>
  <sheetData>
    <row r="1" spans="1:46" x14ac:dyDescent="0.2">
      <c r="A1" s="21"/>
      <c r="B1" s="80" t="s">
        <v>18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 t="s">
        <v>19</v>
      </c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 t="s">
        <v>21</v>
      </c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 t="s">
        <v>22</v>
      </c>
      <c r="AS1" s="80"/>
      <c r="AT1" s="36"/>
    </row>
    <row r="2" spans="1:46" x14ac:dyDescent="0.2">
      <c r="A2" s="22"/>
      <c r="B2" s="23" t="s">
        <v>44</v>
      </c>
      <c r="C2" s="24" t="s">
        <v>47</v>
      </c>
      <c r="D2" s="23" t="s">
        <v>53</v>
      </c>
      <c r="E2" s="34" t="s">
        <v>73</v>
      </c>
      <c r="F2" s="38" t="s">
        <v>127</v>
      </c>
      <c r="G2" s="23" t="s">
        <v>148</v>
      </c>
      <c r="H2" s="23"/>
      <c r="I2" s="24" t="s">
        <v>163</v>
      </c>
      <c r="J2" s="24" t="s">
        <v>178</v>
      </c>
      <c r="K2" s="24" t="s">
        <v>196</v>
      </c>
      <c r="L2" s="24"/>
      <c r="M2" s="24" t="s">
        <v>45</v>
      </c>
      <c r="N2" s="24" t="s">
        <v>48</v>
      </c>
      <c r="O2" s="24" t="s">
        <v>54</v>
      </c>
      <c r="P2" s="24" t="s">
        <v>74</v>
      </c>
      <c r="Q2" s="24" t="s">
        <v>182</v>
      </c>
      <c r="R2" s="24"/>
      <c r="S2" s="24" t="s">
        <v>149</v>
      </c>
      <c r="T2" s="24" t="s">
        <v>164</v>
      </c>
      <c r="U2" s="24" t="s">
        <v>179</v>
      </c>
      <c r="V2" s="24"/>
      <c r="W2" s="24"/>
      <c r="X2" s="24"/>
      <c r="Y2" s="24"/>
      <c r="Z2" s="24"/>
      <c r="AA2" s="24"/>
      <c r="AB2" s="24" t="s">
        <v>197</v>
      </c>
      <c r="AC2" s="25" t="s">
        <v>49</v>
      </c>
      <c r="AD2" s="24" t="s">
        <v>55</v>
      </c>
      <c r="AE2" s="24" t="s">
        <v>75</v>
      </c>
      <c r="AF2" s="24" t="s">
        <v>128</v>
      </c>
      <c r="AG2" s="24"/>
      <c r="AH2" s="24" t="s">
        <v>162</v>
      </c>
      <c r="AI2" s="24" t="s">
        <v>180</v>
      </c>
      <c r="AJ2" s="25" t="s">
        <v>212</v>
      </c>
      <c r="AK2" s="25"/>
      <c r="AL2" s="25"/>
      <c r="AM2" s="25"/>
      <c r="AN2" s="25"/>
      <c r="AO2" s="25"/>
      <c r="AP2" s="25"/>
      <c r="AQ2" s="25" t="s">
        <v>20</v>
      </c>
      <c r="AR2" s="25" t="s">
        <v>162</v>
      </c>
      <c r="AS2" s="25" t="s">
        <v>180</v>
      </c>
      <c r="AT2" s="25" t="s">
        <v>20</v>
      </c>
    </row>
    <row r="3" spans="1:46" x14ac:dyDescent="0.2">
      <c r="A3" s="39" t="s">
        <v>6</v>
      </c>
      <c r="B3" s="16">
        <v>953</v>
      </c>
      <c r="C3" s="16">
        <v>573</v>
      </c>
      <c r="D3" s="16">
        <v>597</v>
      </c>
      <c r="E3" s="16">
        <v>884</v>
      </c>
      <c r="F3" s="16">
        <v>925</v>
      </c>
      <c r="G3" s="16">
        <v>740</v>
      </c>
      <c r="H3" s="16"/>
      <c r="I3" s="16">
        <v>806</v>
      </c>
      <c r="J3" s="16">
        <v>707</v>
      </c>
      <c r="K3" s="16"/>
      <c r="L3" s="16"/>
      <c r="M3" s="16">
        <v>177</v>
      </c>
      <c r="N3" s="16">
        <v>214</v>
      </c>
      <c r="O3" s="16">
        <v>231</v>
      </c>
      <c r="P3" s="16">
        <v>227</v>
      </c>
      <c r="Q3" s="16">
        <v>195</v>
      </c>
      <c r="R3" s="16"/>
      <c r="S3" s="16">
        <v>93</v>
      </c>
      <c r="T3" s="16">
        <v>39</v>
      </c>
      <c r="U3" s="16">
        <v>41</v>
      </c>
      <c r="V3" s="16"/>
      <c r="W3" s="16"/>
      <c r="X3" s="16"/>
      <c r="Y3" s="16"/>
      <c r="Z3" s="16"/>
      <c r="AA3" s="16"/>
      <c r="AB3" s="16"/>
      <c r="AC3" s="16">
        <v>219</v>
      </c>
      <c r="AD3" s="16">
        <v>111</v>
      </c>
      <c r="AE3" s="16">
        <v>243</v>
      </c>
      <c r="AF3" s="16">
        <v>123</v>
      </c>
      <c r="AG3" s="16"/>
      <c r="AH3" s="16">
        <f>17+134</f>
        <v>151</v>
      </c>
      <c r="AI3" s="16">
        <v>135</v>
      </c>
      <c r="AJ3" s="16"/>
      <c r="AK3" s="16"/>
      <c r="AL3" s="16"/>
      <c r="AM3" s="16"/>
      <c r="AN3" s="16"/>
      <c r="AO3" s="16"/>
      <c r="AP3" s="16"/>
      <c r="AQ3" s="16">
        <f>AI3-AH3</f>
        <v>-16</v>
      </c>
      <c r="AR3" s="16">
        <f t="shared" ref="AR3:AR14" si="0">SUM(I3,T3,AH3)</f>
        <v>996</v>
      </c>
      <c r="AS3" s="16">
        <f t="shared" ref="AS3:AS14" si="1">SUM(J3,U3,AI3)</f>
        <v>883</v>
      </c>
      <c r="AT3" s="16">
        <f>AR3-AS3</f>
        <v>113</v>
      </c>
    </row>
    <row r="4" spans="1:46" x14ac:dyDescent="0.2">
      <c r="A4" s="39" t="s">
        <v>7</v>
      </c>
      <c r="B4" s="16">
        <v>1096</v>
      </c>
      <c r="C4" s="16">
        <v>491</v>
      </c>
      <c r="D4" s="16">
        <v>581</v>
      </c>
      <c r="E4" s="16">
        <v>716</v>
      </c>
      <c r="F4" s="16">
        <v>653</v>
      </c>
      <c r="G4" s="16">
        <v>834</v>
      </c>
      <c r="H4" s="16"/>
      <c r="I4" s="16">
        <v>849</v>
      </c>
      <c r="J4" s="16">
        <v>855</v>
      </c>
      <c r="K4" s="16"/>
      <c r="L4" s="16"/>
      <c r="M4" s="16">
        <v>181</v>
      </c>
      <c r="N4" s="16">
        <v>148</v>
      </c>
      <c r="O4" s="16">
        <v>120</v>
      </c>
      <c r="P4" s="16">
        <v>151</v>
      </c>
      <c r="Q4" s="16">
        <v>161</v>
      </c>
      <c r="R4" s="16"/>
      <c r="S4" s="16">
        <v>73</v>
      </c>
      <c r="T4" s="16">
        <v>44</v>
      </c>
      <c r="U4" s="16">
        <v>43</v>
      </c>
      <c r="V4" s="16"/>
      <c r="W4" s="16"/>
      <c r="X4" s="16"/>
      <c r="Y4" s="16"/>
      <c r="Z4" s="16"/>
      <c r="AA4" s="16"/>
      <c r="AB4" s="16"/>
      <c r="AC4" s="16">
        <v>256</v>
      </c>
      <c r="AD4" s="16">
        <v>135</v>
      </c>
      <c r="AE4" s="16">
        <v>162</v>
      </c>
      <c r="AF4" s="16">
        <v>92</v>
      </c>
      <c r="AG4" s="16"/>
      <c r="AH4" s="16">
        <v>152</v>
      </c>
      <c r="AI4" s="16">
        <v>142</v>
      </c>
      <c r="AJ4" s="16"/>
      <c r="AK4" s="16"/>
      <c r="AL4" s="16"/>
      <c r="AM4" s="16"/>
      <c r="AN4" s="16"/>
      <c r="AO4" s="16"/>
      <c r="AP4" s="16"/>
      <c r="AQ4" s="16">
        <f>AI4-AH4</f>
        <v>-10</v>
      </c>
      <c r="AR4" s="16">
        <f t="shared" si="0"/>
        <v>1045</v>
      </c>
      <c r="AS4" s="16">
        <f t="shared" si="1"/>
        <v>1040</v>
      </c>
      <c r="AT4" s="16">
        <f>AR4-AS4</f>
        <v>5</v>
      </c>
    </row>
    <row r="5" spans="1:46" x14ac:dyDescent="0.2">
      <c r="A5" s="39" t="s">
        <v>8</v>
      </c>
      <c r="B5" s="16">
        <v>935</v>
      </c>
      <c r="C5" s="16" t="s">
        <v>16</v>
      </c>
      <c r="D5" s="16">
        <v>793</v>
      </c>
      <c r="E5" s="16">
        <v>724</v>
      </c>
      <c r="F5" s="16">
        <v>434</v>
      </c>
      <c r="G5" s="16">
        <v>856</v>
      </c>
      <c r="H5" s="16"/>
      <c r="I5" s="16">
        <v>946</v>
      </c>
      <c r="J5" s="16">
        <v>970</v>
      </c>
      <c r="K5" s="16"/>
      <c r="L5" s="16"/>
      <c r="M5" s="16">
        <v>263</v>
      </c>
      <c r="N5" s="16">
        <v>331</v>
      </c>
      <c r="O5" s="16">
        <v>360</v>
      </c>
      <c r="P5" s="16">
        <v>267</v>
      </c>
      <c r="Q5" s="16">
        <v>86</v>
      </c>
      <c r="R5" s="16"/>
      <c r="S5" s="16">
        <v>191</v>
      </c>
      <c r="T5" s="16">
        <v>107</v>
      </c>
      <c r="U5" s="16">
        <v>28</v>
      </c>
      <c r="V5" s="16"/>
      <c r="W5" s="16"/>
      <c r="X5" s="16"/>
      <c r="Y5" s="16"/>
      <c r="Z5" s="16"/>
      <c r="AA5" s="16"/>
      <c r="AB5" s="16"/>
      <c r="AC5" s="16">
        <v>197</v>
      </c>
      <c r="AD5" s="16">
        <v>184</v>
      </c>
      <c r="AE5" s="16">
        <v>211</v>
      </c>
      <c r="AF5" s="16">
        <v>92</v>
      </c>
      <c r="AG5" s="16"/>
      <c r="AH5" s="16">
        <f>26+202</f>
        <v>228</v>
      </c>
      <c r="AI5" s="16">
        <f>29+158</f>
        <v>187</v>
      </c>
      <c r="AJ5" s="16"/>
      <c r="AK5" s="16"/>
      <c r="AL5" s="16"/>
      <c r="AM5" s="16"/>
      <c r="AN5" s="16"/>
      <c r="AO5" s="16"/>
      <c r="AP5" s="16"/>
      <c r="AQ5" s="16">
        <f t="shared" ref="AQ5:AQ13" si="2">AI5-AH5</f>
        <v>-41</v>
      </c>
      <c r="AR5" s="16">
        <f t="shared" si="0"/>
        <v>1281</v>
      </c>
      <c r="AS5" s="16">
        <f t="shared" si="1"/>
        <v>1185</v>
      </c>
      <c r="AT5" s="16">
        <f>AR5-AS5</f>
        <v>96</v>
      </c>
    </row>
    <row r="6" spans="1:46" x14ac:dyDescent="0.2">
      <c r="A6" s="39" t="s">
        <v>9</v>
      </c>
      <c r="B6" s="16">
        <v>339</v>
      </c>
      <c r="C6" s="16">
        <v>453</v>
      </c>
      <c r="D6" s="16">
        <v>409</v>
      </c>
      <c r="E6" s="16">
        <v>392</v>
      </c>
      <c r="F6" s="16">
        <v>611</v>
      </c>
      <c r="G6" s="16">
        <v>674</v>
      </c>
      <c r="H6" s="16"/>
      <c r="I6" s="16">
        <v>469</v>
      </c>
      <c r="J6" s="16">
        <v>516</v>
      </c>
      <c r="K6" s="16"/>
      <c r="L6" s="16"/>
      <c r="M6" s="16">
        <v>145</v>
      </c>
      <c r="N6" s="16">
        <v>147</v>
      </c>
      <c r="O6" s="16">
        <v>79</v>
      </c>
      <c r="P6" s="16">
        <v>91</v>
      </c>
      <c r="Q6" s="16">
        <v>127</v>
      </c>
      <c r="R6" s="16"/>
      <c r="S6" s="16">
        <v>90</v>
      </c>
      <c r="T6" s="16">
        <v>27</v>
      </c>
      <c r="U6" s="16">
        <v>37</v>
      </c>
      <c r="V6" s="16"/>
      <c r="W6" s="16"/>
      <c r="X6" s="16"/>
      <c r="Y6" s="16"/>
      <c r="Z6" s="16"/>
      <c r="AA6" s="16"/>
      <c r="AB6" s="16"/>
      <c r="AC6" s="16">
        <v>182</v>
      </c>
      <c r="AD6" s="16">
        <v>80</v>
      </c>
      <c r="AE6" s="16">
        <v>116</v>
      </c>
      <c r="AF6" s="16">
        <v>157</v>
      </c>
      <c r="AG6" s="16"/>
      <c r="AH6" s="16">
        <v>154</v>
      </c>
      <c r="AI6" s="16">
        <v>123</v>
      </c>
      <c r="AJ6" s="16"/>
      <c r="AK6" s="16"/>
      <c r="AL6" s="16"/>
      <c r="AM6" s="16"/>
      <c r="AN6" s="16"/>
      <c r="AO6" s="16"/>
      <c r="AP6" s="16"/>
      <c r="AQ6" s="16">
        <f t="shared" si="2"/>
        <v>-31</v>
      </c>
      <c r="AR6" s="16">
        <f t="shared" si="0"/>
        <v>650</v>
      </c>
      <c r="AS6" s="16">
        <f t="shared" si="1"/>
        <v>676</v>
      </c>
      <c r="AT6" s="16">
        <f t="shared" ref="AT6:AT11" si="3">AR6-AS6</f>
        <v>-26</v>
      </c>
    </row>
    <row r="7" spans="1:46" x14ac:dyDescent="0.2">
      <c r="A7" s="39" t="s">
        <v>10</v>
      </c>
      <c r="B7" s="16">
        <v>601</v>
      </c>
      <c r="C7" s="16">
        <v>421</v>
      </c>
      <c r="D7" s="16">
        <v>647</v>
      </c>
      <c r="E7" s="16">
        <v>445</v>
      </c>
      <c r="F7" s="16">
        <v>477</v>
      </c>
      <c r="G7" s="16">
        <v>317</v>
      </c>
      <c r="H7" s="16"/>
      <c r="I7" s="16">
        <v>509</v>
      </c>
      <c r="J7" s="16">
        <v>452</v>
      </c>
      <c r="K7" s="16"/>
      <c r="L7" s="16"/>
      <c r="M7" s="16">
        <v>74</v>
      </c>
      <c r="N7" s="16">
        <v>253</v>
      </c>
      <c r="O7" s="16">
        <v>277</v>
      </c>
      <c r="P7" s="16">
        <v>165</v>
      </c>
      <c r="Q7" s="16">
        <v>114</v>
      </c>
      <c r="R7" s="16"/>
      <c r="S7" s="16">
        <v>117</v>
      </c>
      <c r="T7" s="16">
        <v>51</v>
      </c>
      <c r="U7" s="16">
        <v>99</v>
      </c>
      <c r="V7" s="16"/>
      <c r="W7" s="16"/>
      <c r="X7" s="16"/>
      <c r="Y7" s="16"/>
      <c r="Z7" s="16"/>
      <c r="AA7" s="16"/>
      <c r="AB7" s="16"/>
      <c r="AC7" s="16">
        <v>181</v>
      </c>
      <c r="AD7" s="16">
        <v>177</v>
      </c>
      <c r="AE7" s="16">
        <v>156</v>
      </c>
      <c r="AF7" s="16">
        <v>97</v>
      </c>
      <c r="AG7" s="16"/>
      <c r="AH7" s="16">
        <f>24+135</f>
        <v>159</v>
      </c>
      <c r="AI7" s="16">
        <v>114</v>
      </c>
      <c r="AJ7" s="16"/>
      <c r="AK7" s="16"/>
      <c r="AL7" s="16"/>
      <c r="AM7" s="16"/>
      <c r="AN7" s="16"/>
      <c r="AO7" s="16"/>
      <c r="AP7" s="16"/>
      <c r="AQ7" s="16">
        <f t="shared" si="2"/>
        <v>-45</v>
      </c>
      <c r="AR7" s="16">
        <f t="shared" si="0"/>
        <v>719</v>
      </c>
      <c r="AS7" s="16">
        <f t="shared" si="1"/>
        <v>665</v>
      </c>
      <c r="AT7" s="16">
        <f t="shared" si="3"/>
        <v>54</v>
      </c>
    </row>
    <row r="8" spans="1:46" x14ac:dyDescent="0.2">
      <c r="A8" s="39" t="s">
        <v>11</v>
      </c>
      <c r="B8" s="16">
        <v>328</v>
      </c>
      <c r="C8" s="16">
        <v>454</v>
      </c>
      <c r="D8" s="16">
        <v>376</v>
      </c>
      <c r="E8" s="16">
        <v>457</v>
      </c>
      <c r="F8" s="16">
        <v>421</v>
      </c>
      <c r="G8" s="16">
        <v>584</v>
      </c>
      <c r="H8" s="16"/>
      <c r="I8" s="16">
        <v>684</v>
      </c>
      <c r="J8" s="16">
        <v>509</v>
      </c>
      <c r="K8" s="16"/>
      <c r="L8" s="16"/>
      <c r="M8" s="16">
        <v>271</v>
      </c>
      <c r="N8" s="16">
        <v>216</v>
      </c>
      <c r="O8" s="16">
        <v>136</v>
      </c>
      <c r="P8" s="16">
        <v>126</v>
      </c>
      <c r="Q8" s="16">
        <v>43</v>
      </c>
      <c r="R8" s="16"/>
      <c r="S8" s="16">
        <v>39</v>
      </c>
      <c r="T8" s="16">
        <v>49</v>
      </c>
      <c r="U8" s="16">
        <v>66</v>
      </c>
      <c r="V8" s="16"/>
      <c r="W8" s="16"/>
      <c r="X8" s="16"/>
      <c r="Y8" s="16"/>
      <c r="Z8" s="16"/>
      <c r="AA8" s="16"/>
      <c r="AB8" s="16"/>
      <c r="AC8" s="16">
        <v>199</v>
      </c>
      <c r="AD8" s="16">
        <v>77</v>
      </c>
      <c r="AE8" s="16">
        <v>149</v>
      </c>
      <c r="AF8" s="16">
        <f>15+128</f>
        <v>143</v>
      </c>
      <c r="AG8" s="16"/>
      <c r="AH8" s="16">
        <f>19+348</f>
        <v>367</v>
      </c>
      <c r="AI8" s="16">
        <v>221</v>
      </c>
      <c r="AJ8" s="16"/>
      <c r="AK8" s="16"/>
      <c r="AL8" s="16"/>
      <c r="AM8" s="16"/>
      <c r="AN8" s="16"/>
      <c r="AO8" s="16"/>
      <c r="AP8" s="16"/>
      <c r="AQ8" s="16">
        <f t="shared" si="2"/>
        <v>-146</v>
      </c>
      <c r="AR8" s="16">
        <f t="shared" si="0"/>
        <v>1100</v>
      </c>
      <c r="AS8" s="16">
        <f t="shared" si="1"/>
        <v>796</v>
      </c>
      <c r="AT8" s="16">
        <f t="shared" si="3"/>
        <v>304</v>
      </c>
    </row>
    <row r="9" spans="1:46" x14ac:dyDescent="0.2">
      <c r="A9" s="39" t="s">
        <v>12</v>
      </c>
      <c r="B9" s="16">
        <v>534</v>
      </c>
      <c r="C9" s="16">
        <v>491</v>
      </c>
      <c r="D9" s="16">
        <v>423</v>
      </c>
      <c r="E9" s="16">
        <v>747</v>
      </c>
      <c r="F9" s="16">
        <v>550</v>
      </c>
      <c r="G9" s="16">
        <v>784</v>
      </c>
      <c r="H9" s="16"/>
      <c r="I9" s="16">
        <v>428</v>
      </c>
      <c r="J9" s="16">
        <v>426</v>
      </c>
      <c r="K9" s="16"/>
      <c r="L9" s="16"/>
      <c r="M9" s="16">
        <v>255</v>
      </c>
      <c r="N9" s="16">
        <v>266</v>
      </c>
      <c r="O9" s="16">
        <v>192</v>
      </c>
      <c r="P9" s="16">
        <v>181</v>
      </c>
      <c r="Q9" s="16">
        <v>66</v>
      </c>
      <c r="R9" s="16"/>
      <c r="S9" s="16">
        <v>75</v>
      </c>
      <c r="T9" s="16">
        <v>31</v>
      </c>
      <c r="U9" s="16">
        <v>27</v>
      </c>
      <c r="V9" s="16"/>
      <c r="W9" s="16"/>
      <c r="X9" s="16"/>
      <c r="Y9" s="16"/>
      <c r="Z9" s="16"/>
      <c r="AA9" s="16"/>
      <c r="AB9" s="16"/>
      <c r="AC9" s="16">
        <v>256</v>
      </c>
      <c r="AD9" s="16">
        <v>91</v>
      </c>
      <c r="AE9" s="16">
        <f>23+212</f>
        <v>235</v>
      </c>
      <c r="AF9" s="16">
        <v>184</v>
      </c>
      <c r="AG9" s="16"/>
      <c r="AH9" s="16">
        <v>180</v>
      </c>
      <c r="AI9" s="16">
        <v>184</v>
      </c>
      <c r="AJ9" s="16"/>
      <c r="AK9" s="16"/>
      <c r="AL9" s="16"/>
      <c r="AM9" s="16"/>
      <c r="AN9" s="16"/>
      <c r="AO9" s="16"/>
      <c r="AP9" s="16"/>
      <c r="AQ9" s="16">
        <f t="shared" si="2"/>
        <v>4</v>
      </c>
      <c r="AR9" s="16">
        <f t="shared" si="0"/>
        <v>639</v>
      </c>
      <c r="AS9" s="16">
        <f t="shared" si="1"/>
        <v>637</v>
      </c>
      <c r="AT9" s="16">
        <f t="shared" si="3"/>
        <v>2</v>
      </c>
    </row>
    <row r="10" spans="1:46" x14ac:dyDescent="0.2">
      <c r="A10" s="39" t="s">
        <v>13</v>
      </c>
      <c r="B10" s="16">
        <v>602</v>
      </c>
      <c r="C10" s="16">
        <v>906</v>
      </c>
      <c r="D10" s="16">
        <v>744</v>
      </c>
      <c r="E10" s="16">
        <v>740</v>
      </c>
      <c r="F10" s="16">
        <v>683</v>
      </c>
      <c r="G10" s="16">
        <v>801</v>
      </c>
      <c r="H10" s="16"/>
      <c r="I10" s="16">
        <v>758</v>
      </c>
      <c r="J10" s="16">
        <v>796</v>
      </c>
      <c r="K10" s="16"/>
      <c r="L10" s="16"/>
      <c r="M10" s="16">
        <v>251</v>
      </c>
      <c r="N10" s="16">
        <v>438</v>
      </c>
      <c r="O10" s="16">
        <v>243</v>
      </c>
      <c r="P10" s="16">
        <v>159</v>
      </c>
      <c r="Q10" s="16">
        <v>63</v>
      </c>
      <c r="R10" s="16"/>
      <c r="S10" s="16">
        <v>81</v>
      </c>
      <c r="T10" s="16">
        <v>55</v>
      </c>
      <c r="U10" s="16">
        <v>72</v>
      </c>
      <c r="V10" s="16"/>
      <c r="W10" s="16"/>
      <c r="X10" s="16"/>
      <c r="Y10" s="16"/>
      <c r="Z10" s="16"/>
      <c r="AA10" s="16"/>
      <c r="AB10" s="16"/>
      <c r="AC10" s="16">
        <v>191</v>
      </c>
      <c r="AD10" s="16">
        <v>176</v>
      </c>
      <c r="AE10" s="16">
        <v>178</v>
      </c>
      <c r="AF10" s="16">
        <v>119</v>
      </c>
      <c r="AG10" s="16"/>
      <c r="AH10" s="16">
        <f>23+216</f>
        <v>239</v>
      </c>
      <c r="AI10" s="16">
        <v>305</v>
      </c>
      <c r="AJ10" s="16"/>
      <c r="AK10" s="16"/>
      <c r="AL10" s="16"/>
      <c r="AM10" s="16"/>
      <c r="AN10" s="16"/>
      <c r="AO10" s="16"/>
      <c r="AP10" s="16"/>
      <c r="AQ10" s="16">
        <f t="shared" si="2"/>
        <v>66</v>
      </c>
      <c r="AR10" s="16">
        <f t="shared" si="0"/>
        <v>1052</v>
      </c>
      <c r="AS10" s="16">
        <f t="shared" si="1"/>
        <v>1173</v>
      </c>
      <c r="AT10" s="16">
        <f t="shared" si="3"/>
        <v>-121</v>
      </c>
    </row>
    <row r="11" spans="1:46" x14ac:dyDescent="0.2">
      <c r="A11" s="39" t="s">
        <v>14</v>
      </c>
      <c r="B11" s="16">
        <v>610</v>
      </c>
      <c r="C11" s="16">
        <v>521</v>
      </c>
      <c r="D11" s="16">
        <v>862</v>
      </c>
      <c r="E11" s="16">
        <v>533</v>
      </c>
      <c r="F11" s="16">
        <v>605</v>
      </c>
      <c r="G11" s="16">
        <v>1130</v>
      </c>
      <c r="H11" s="16"/>
      <c r="I11" s="16">
        <v>903</v>
      </c>
      <c r="J11" s="16">
        <v>771</v>
      </c>
      <c r="K11" s="16"/>
      <c r="L11" s="16"/>
      <c r="M11" s="16">
        <v>133</v>
      </c>
      <c r="N11" s="16">
        <v>258</v>
      </c>
      <c r="O11" s="16">
        <v>169</v>
      </c>
      <c r="P11" s="16">
        <v>101</v>
      </c>
      <c r="Q11" s="16">
        <v>74</v>
      </c>
      <c r="R11" s="16"/>
      <c r="S11" s="16">
        <v>83</v>
      </c>
      <c r="T11" s="16">
        <v>64</v>
      </c>
      <c r="U11" s="16">
        <v>47</v>
      </c>
      <c r="V11" s="16"/>
      <c r="W11" s="16"/>
      <c r="X11" s="16"/>
      <c r="Y11" s="16"/>
      <c r="Z11" s="16"/>
      <c r="AA11" s="16"/>
      <c r="AB11" s="16"/>
      <c r="AC11" s="16">
        <v>120</v>
      </c>
      <c r="AD11" s="16">
        <v>134</v>
      </c>
      <c r="AE11" s="16">
        <f>10+68</f>
        <v>78</v>
      </c>
      <c r="AF11" s="16">
        <v>104</v>
      </c>
      <c r="AG11" s="16"/>
      <c r="AH11" s="16">
        <f>11+237</f>
        <v>248</v>
      </c>
      <c r="AI11" s="16">
        <v>203</v>
      </c>
      <c r="AJ11" s="16"/>
      <c r="AK11" s="16"/>
      <c r="AL11" s="16"/>
      <c r="AM11" s="16"/>
      <c r="AN11" s="16"/>
      <c r="AO11" s="16"/>
      <c r="AP11" s="16"/>
      <c r="AQ11" s="16">
        <f t="shared" si="2"/>
        <v>-45</v>
      </c>
      <c r="AR11" s="16">
        <f t="shared" si="0"/>
        <v>1215</v>
      </c>
      <c r="AS11" s="16">
        <f t="shared" si="1"/>
        <v>1021</v>
      </c>
      <c r="AT11" s="16">
        <f t="shared" si="3"/>
        <v>194</v>
      </c>
    </row>
    <row r="12" spans="1:46" x14ac:dyDescent="0.2">
      <c r="A12" s="39" t="s">
        <v>15</v>
      </c>
      <c r="B12" s="16">
        <v>984</v>
      </c>
      <c r="C12" s="16">
        <v>800</v>
      </c>
      <c r="D12" s="16">
        <v>750</v>
      </c>
      <c r="E12" s="16">
        <v>1168</v>
      </c>
      <c r="F12" s="16">
        <v>902</v>
      </c>
      <c r="G12" s="16">
        <v>1029</v>
      </c>
      <c r="H12" s="16"/>
      <c r="I12" s="16">
        <v>626</v>
      </c>
      <c r="J12" s="16">
        <v>671</v>
      </c>
      <c r="K12" s="16"/>
      <c r="L12" s="16"/>
      <c r="M12" s="16">
        <v>419</v>
      </c>
      <c r="N12" s="16">
        <v>432</v>
      </c>
      <c r="O12" s="16">
        <v>202</v>
      </c>
      <c r="P12" s="16">
        <v>165</v>
      </c>
      <c r="Q12" s="16">
        <v>70</v>
      </c>
      <c r="R12" s="16"/>
      <c r="S12" s="16">
        <v>35</v>
      </c>
      <c r="T12" s="16">
        <v>29</v>
      </c>
      <c r="U12" s="16">
        <v>29</v>
      </c>
      <c r="V12" s="16"/>
      <c r="W12" s="16"/>
      <c r="X12" s="16"/>
      <c r="Y12" s="16"/>
      <c r="Z12" s="16"/>
      <c r="AA12" s="16"/>
      <c r="AB12" s="16"/>
      <c r="AC12" s="16">
        <v>229</v>
      </c>
      <c r="AD12" s="16">
        <v>149</v>
      </c>
      <c r="AE12" s="16">
        <f>21+269</f>
        <v>290</v>
      </c>
      <c r="AF12" s="16">
        <v>162</v>
      </c>
      <c r="AG12" s="16"/>
      <c r="AH12" s="16">
        <f>5+231</f>
        <v>236</v>
      </c>
      <c r="AI12" s="16">
        <v>115</v>
      </c>
      <c r="AJ12" s="16"/>
      <c r="AK12" s="16"/>
      <c r="AL12" s="16"/>
      <c r="AM12" s="16"/>
      <c r="AN12" s="16"/>
      <c r="AO12" s="16"/>
      <c r="AP12" s="16"/>
      <c r="AQ12" s="16">
        <f t="shared" si="2"/>
        <v>-121</v>
      </c>
      <c r="AR12" s="16">
        <f t="shared" si="0"/>
        <v>891</v>
      </c>
      <c r="AS12" s="16">
        <f t="shared" si="1"/>
        <v>815</v>
      </c>
      <c r="AT12" s="16">
        <f>AS11-AS12</f>
        <v>206</v>
      </c>
    </row>
    <row r="13" spans="1:46" x14ac:dyDescent="0.2">
      <c r="A13" s="39" t="s">
        <v>16</v>
      </c>
      <c r="B13" s="16">
        <v>727</v>
      </c>
      <c r="C13" s="16">
        <v>639</v>
      </c>
      <c r="D13" s="16">
        <v>1013</v>
      </c>
      <c r="E13" s="16">
        <v>779</v>
      </c>
      <c r="F13" s="16">
        <v>674</v>
      </c>
      <c r="G13" s="16">
        <v>978</v>
      </c>
      <c r="H13" s="16"/>
      <c r="I13" s="16">
        <v>653</v>
      </c>
      <c r="J13" s="16">
        <v>1076</v>
      </c>
      <c r="K13" s="16"/>
      <c r="L13" s="16"/>
      <c r="M13" s="16">
        <v>327</v>
      </c>
      <c r="N13" s="16">
        <v>307</v>
      </c>
      <c r="O13" s="16">
        <v>233</v>
      </c>
      <c r="P13" s="16">
        <v>122</v>
      </c>
      <c r="Q13" s="16">
        <v>58</v>
      </c>
      <c r="R13" s="16"/>
      <c r="S13" s="16">
        <v>56</v>
      </c>
      <c r="T13" s="16">
        <v>15</v>
      </c>
      <c r="U13" s="16">
        <v>36</v>
      </c>
      <c r="V13" s="16"/>
      <c r="W13" s="16"/>
      <c r="X13" s="16"/>
      <c r="Y13" s="16"/>
      <c r="Z13" s="16"/>
      <c r="AA13" s="16"/>
      <c r="AB13" s="16"/>
      <c r="AC13" s="16">
        <v>152</v>
      </c>
      <c r="AD13" s="16">
        <v>209</v>
      </c>
      <c r="AE13" s="16">
        <v>160</v>
      </c>
      <c r="AF13" s="16">
        <f>14+127</f>
        <v>141</v>
      </c>
      <c r="AG13" s="16"/>
      <c r="AH13" s="16">
        <v>202</v>
      </c>
      <c r="AI13" s="16">
        <v>197</v>
      </c>
      <c r="AJ13" s="16"/>
      <c r="AK13" s="16"/>
      <c r="AL13" s="16"/>
      <c r="AM13" s="16"/>
      <c r="AN13" s="16"/>
      <c r="AO13" s="16"/>
      <c r="AP13" s="16"/>
      <c r="AQ13" s="16">
        <f t="shared" si="2"/>
        <v>-5</v>
      </c>
      <c r="AR13" s="16">
        <f t="shared" si="0"/>
        <v>870</v>
      </c>
      <c r="AS13" s="16">
        <f t="shared" si="1"/>
        <v>1309</v>
      </c>
      <c r="AT13" s="16">
        <f>AS12-AS13</f>
        <v>-494</v>
      </c>
    </row>
    <row r="14" spans="1:46" x14ac:dyDescent="0.2">
      <c r="A14" s="39" t="s">
        <v>17</v>
      </c>
      <c r="B14" s="16">
        <v>672</v>
      </c>
      <c r="C14" s="16">
        <v>523</v>
      </c>
      <c r="D14" s="16">
        <v>618</v>
      </c>
      <c r="E14" s="16">
        <v>736</v>
      </c>
      <c r="F14" s="16">
        <v>711</v>
      </c>
      <c r="G14" s="16">
        <v>1158</v>
      </c>
      <c r="H14" s="16"/>
      <c r="I14" s="16">
        <v>775</v>
      </c>
      <c r="J14" s="16"/>
      <c r="K14" s="16"/>
      <c r="L14" s="16"/>
      <c r="M14" s="16">
        <v>205</v>
      </c>
      <c r="N14" s="16">
        <v>256</v>
      </c>
      <c r="O14" s="16">
        <v>182</v>
      </c>
      <c r="P14" s="16">
        <v>97</v>
      </c>
      <c r="Q14" s="16">
        <v>159</v>
      </c>
      <c r="R14" s="16"/>
      <c r="S14" s="16">
        <v>56</v>
      </c>
      <c r="T14" s="16">
        <v>51</v>
      </c>
      <c r="U14" s="16"/>
      <c r="V14" s="16"/>
      <c r="W14" s="16"/>
      <c r="X14" s="16"/>
      <c r="Y14" s="16"/>
      <c r="Z14" s="16"/>
      <c r="AA14" s="16"/>
      <c r="AB14" s="16"/>
      <c r="AC14" s="16">
        <v>127</v>
      </c>
      <c r="AD14" s="16">
        <v>119</v>
      </c>
      <c r="AE14" s="16">
        <v>180</v>
      </c>
      <c r="AF14" s="16">
        <v>155</v>
      </c>
      <c r="AG14" s="16"/>
      <c r="AH14" s="16">
        <f>17+184</f>
        <v>201</v>
      </c>
      <c r="AI14" s="16"/>
      <c r="AJ14" s="16"/>
      <c r="AK14" s="16"/>
      <c r="AL14" s="16"/>
      <c r="AM14" s="16"/>
      <c r="AN14" s="16"/>
      <c r="AO14" s="16"/>
      <c r="AP14" s="16"/>
      <c r="AQ14" s="16"/>
      <c r="AR14" s="16">
        <f t="shared" si="0"/>
        <v>1027</v>
      </c>
      <c r="AS14" s="16">
        <f t="shared" si="1"/>
        <v>0</v>
      </c>
      <c r="AT14" s="16"/>
    </row>
    <row r="15" spans="1:46" x14ac:dyDescent="0.2">
      <c r="A15" s="40" t="s">
        <v>22</v>
      </c>
      <c r="B15" s="35">
        <f t="shared" ref="B15:G15" si="4">SUM(B3:B14)</f>
        <v>8381</v>
      </c>
      <c r="C15" s="35">
        <f t="shared" si="4"/>
        <v>6272</v>
      </c>
      <c r="D15" s="35">
        <f t="shared" si="4"/>
        <v>7813</v>
      </c>
      <c r="E15" s="35">
        <f t="shared" si="4"/>
        <v>8321</v>
      </c>
      <c r="F15" s="35">
        <f t="shared" si="4"/>
        <v>7646</v>
      </c>
      <c r="G15" s="35">
        <f t="shared" si="4"/>
        <v>9885</v>
      </c>
      <c r="H15" s="35"/>
      <c r="I15" s="35">
        <f t="shared" ref="I15:AT15" si="5">SUM(I3:I14)</f>
        <v>8406</v>
      </c>
      <c r="J15" s="35">
        <f t="shared" si="5"/>
        <v>7749</v>
      </c>
      <c r="K15" s="35"/>
      <c r="L15" s="35"/>
      <c r="M15" s="35">
        <f t="shared" si="5"/>
        <v>2701</v>
      </c>
      <c r="N15" s="35">
        <f t="shared" si="5"/>
        <v>3266</v>
      </c>
      <c r="O15" s="35">
        <f t="shared" si="5"/>
        <v>2424</v>
      </c>
      <c r="P15" s="35">
        <f t="shared" si="5"/>
        <v>1852</v>
      </c>
      <c r="Q15" s="35">
        <f t="shared" si="5"/>
        <v>1216</v>
      </c>
      <c r="R15" s="35"/>
      <c r="S15" s="35">
        <f t="shared" si="5"/>
        <v>989</v>
      </c>
      <c r="T15" s="35">
        <f>SUM(T3:T14)</f>
        <v>562</v>
      </c>
      <c r="U15" s="35">
        <f>SUM(U3:U14)</f>
        <v>525</v>
      </c>
      <c r="V15" s="35"/>
      <c r="W15" s="35"/>
      <c r="X15" s="35"/>
      <c r="Y15" s="35"/>
      <c r="Z15" s="35"/>
      <c r="AA15" s="35"/>
      <c r="AB15" s="35"/>
      <c r="AC15" s="35">
        <f t="shared" si="5"/>
        <v>2309</v>
      </c>
      <c r="AD15" s="35">
        <f t="shared" si="5"/>
        <v>1642</v>
      </c>
      <c r="AE15" s="35">
        <f t="shared" si="5"/>
        <v>2158</v>
      </c>
      <c r="AF15" s="35">
        <f t="shared" si="5"/>
        <v>1569</v>
      </c>
      <c r="AG15" s="35"/>
      <c r="AH15" s="35">
        <f t="shared" si="5"/>
        <v>2517</v>
      </c>
      <c r="AI15" s="35">
        <f t="shared" si="5"/>
        <v>1926</v>
      </c>
      <c r="AJ15" s="35"/>
      <c r="AK15" s="35"/>
      <c r="AL15" s="35"/>
      <c r="AM15" s="35"/>
      <c r="AN15" s="35"/>
      <c r="AO15" s="35"/>
      <c r="AP15" s="35"/>
      <c r="AQ15" s="35">
        <f t="shared" si="5"/>
        <v>-390</v>
      </c>
      <c r="AR15" s="35">
        <f>SUM(AR3:AR14)</f>
        <v>11485</v>
      </c>
      <c r="AS15" s="35">
        <f>SUM(AS3:AS14)</f>
        <v>10200</v>
      </c>
      <c r="AT15" s="35">
        <f t="shared" si="5"/>
        <v>333</v>
      </c>
    </row>
    <row r="16" spans="1:46" x14ac:dyDescent="0.2">
      <c r="A16" s="41"/>
      <c r="B16" s="81" t="s">
        <v>18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67"/>
      <c r="AK16" s="67"/>
      <c r="AL16" s="67"/>
      <c r="AM16" s="67"/>
      <c r="AN16" s="67"/>
      <c r="AO16" s="67"/>
      <c r="AP16" s="67"/>
      <c r="AQ16" s="78" t="s">
        <v>29</v>
      </c>
      <c r="AR16" s="79"/>
      <c r="AS16" s="78" t="s">
        <v>4</v>
      </c>
      <c r="AT16" s="79"/>
    </row>
    <row r="17" spans="1:46" x14ac:dyDescent="0.2">
      <c r="A17" s="41"/>
      <c r="B17" s="23" t="s">
        <v>44</v>
      </c>
      <c r="C17" s="24" t="s">
        <v>47</v>
      </c>
      <c r="D17" s="34" t="s">
        <v>53</v>
      </c>
      <c r="E17" s="34" t="s">
        <v>73</v>
      </c>
      <c r="F17" s="38" t="s">
        <v>127</v>
      </c>
      <c r="G17" s="23" t="s">
        <v>148</v>
      </c>
      <c r="H17" s="23"/>
      <c r="I17" s="24" t="s">
        <v>178</v>
      </c>
      <c r="J17" s="24" t="s">
        <v>196</v>
      </c>
      <c r="K17" s="24" t="s">
        <v>213</v>
      </c>
      <c r="L17" s="24" t="s">
        <v>215</v>
      </c>
      <c r="M17" s="24" t="s">
        <v>45</v>
      </c>
      <c r="N17" s="24" t="s">
        <v>48</v>
      </c>
      <c r="O17" s="24" t="s">
        <v>54</v>
      </c>
      <c r="P17" s="24" t="s">
        <v>74</v>
      </c>
      <c r="Q17" s="24" t="s">
        <v>182</v>
      </c>
      <c r="R17" s="24" t="s">
        <v>217</v>
      </c>
      <c r="S17" s="24" t="s">
        <v>149</v>
      </c>
      <c r="T17" s="24" t="s">
        <v>179</v>
      </c>
      <c r="U17" s="24" t="s">
        <v>197</v>
      </c>
      <c r="V17" s="24" t="s">
        <v>219</v>
      </c>
      <c r="W17" s="24" t="s">
        <v>221</v>
      </c>
      <c r="X17" s="24" t="s">
        <v>223</v>
      </c>
      <c r="Y17" s="24" t="s">
        <v>225</v>
      </c>
      <c r="Z17" s="24" t="s">
        <v>227</v>
      </c>
      <c r="AA17" s="24" t="s">
        <v>229</v>
      </c>
      <c r="AB17" s="24" t="s">
        <v>214</v>
      </c>
      <c r="AC17" s="25" t="s">
        <v>50</v>
      </c>
      <c r="AD17" s="25" t="s">
        <v>56</v>
      </c>
      <c r="AE17" s="24" t="s">
        <v>76</v>
      </c>
      <c r="AF17" s="24" t="s">
        <v>129</v>
      </c>
      <c r="AG17" s="24" t="s">
        <v>216</v>
      </c>
      <c r="AH17" s="24" t="s">
        <v>165</v>
      </c>
      <c r="AI17" s="24" t="s">
        <v>181</v>
      </c>
      <c r="AJ17" s="24" t="s">
        <v>218</v>
      </c>
      <c r="AK17" s="24" t="s">
        <v>220</v>
      </c>
      <c r="AL17" s="24" t="s">
        <v>222</v>
      </c>
      <c r="AM17" s="24" t="s">
        <v>224</v>
      </c>
      <c r="AN17" s="24" t="s">
        <v>226</v>
      </c>
      <c r="AO17" s="24" t="s">
        <v>228</v>
      </c>
      <c r="AP17" s="24" t="s">
        <v>230</v>
      </c>
      <c r="AQ17" s="25" t="s">
        <v>165</v>
      </c>
      <c r="AR17" s="25" t="s">
        <v>181</v>
      </c>
      <c r="AS17" s="24" t="s">
        <v>165</v>
      </c>
      <c r="AT17" s="24" t="s">
        <v>181</v>
      </c>
    </row>
    <row r="18" spans="1:46" x14ac:dyDescent="0.2">
      <c r="A18" s="39" t="s">
        <v>6</v>
      </c>
      <c r="B18" s="15">
        <v>5.76</v>
      </c>
      <c r="C18" s="15">
        <v>7.55</v>
      </c>
      <c r="D18" s="15">
        <v>9.93</v>
      </c>
      <c r="E18" s="15">
        <v>8.1999999999999993</v>
      </c>
      <c r="F18" s="15">
        <v>8.4600000000000009</v>
      </c>
      <c r="G18" s="15">
        <v>7.89</v>
      </c>
      <c r="H18" s="15" t="s">
        <v>6</v>
      </c>
      <c r="I18" s="15">
        <v>10.08</v>
      </c>
      <c r="J18" s="15">
        <v>7.29</v>
      </c>
      <c r="K18" s="15">
        <v>7.05</v>
      </c>
      <c r="L18" s="15">
        <v>7.52</v>
      </c>
      <c r="M18" s="15">
        <v>13.5</v>
      </c>
      <c r="N18" s="15">
        <v>12.43</v>
      </c>
      <c r="O18" s="15">
        <v>17.03</v>
      </c>
      <c r="P18" s="15">
        <v>13.13</v>
      </c>
      <c r="Q18" s="15">
        <v>14.73</v>
      </c>
      <c r="R18" s="72">
        <v>7.01</v>
      </c>
      <c r="S18" s="72">
        <v>12.48</v>
      </c>
      <c r="T18" s="72">
        <v>15.01</v>
      </c>
      <c r="U18" s="72">
        <v>11.15</v>
      </c>
      <c r="V18" s="72">
        <v>7.66</v>
      </c>
      <c r="W18" s="72">
        <v>8.19</v>
      </c>
      <c r="X18" s="72">
        <v>8.02</v>
      </c>
      <c r="Y18" s="72">
        <v>10.54</v>
      </c>
      <c r="Z18" s="72">
        <v>11.67</v>
      </c>
      <c r="AA18" s="72">
        <v>12.43</v>
      </c>
      <c r="AB18" s="15">
        <v>10.34</v>
      </c>
      <c r="AC18" s="16">
        <v>1100</v>
      </c>
      <c r="AD18" s="16">
        <v>1500</v>
      </c>
      <c r="AE18" s="16">
        <v>1200</v>
      </c>
      <c r="AF18" s="16">
        <v>1000</v>
      </c>
      <c r="AG18" s="72">
        <v>12.74</v>
      </c>
      <c r="AH18" s="16">
        <v>750</v>
      </c>
      <c r="AI18" s="16">
        <v>1150</v>
      </c>
      <c r="AJ18" s="16">
        <v>11.13</v>
      </c>
      <c r="AK18" s="16">
        <v>12.5</v>
      </c>
      <c r="AL18" s="72">
        <v>11.64</v>
      </c>
      <c r="AM18" s="72">
        <v>12.7</v>
      </c>
      <c r="AN18" s="72">
        <v>15.3</v>
      </c>
      <c r="AO18" s="72"/>
      <c r="AP18" s="72">
        <v>18.8</v>
      </c>
      <c r="AQ18" s="16">
        <v>550</v>
      </c>
      <c r="AR18" s="16">
        <v>950</v>
      </c>
      <c r="AS18" s="16">
        <v>9000</v>
      </c>
      <c r="AT18" s="16">
        <v>10300</v>
      </c>
    </row>
    <row r="19" spans="1:46" x14ac:dyDescent="0.2">
      <c r="A19" s="39" t="s">
        <v>7</v>
      </c>
      <c r="B19" s="15">
        <v>5.69</v>
      </c>
      <c r="C19" s="15">
        <v>7.7</v>
      </c>
      <c r="D19" s="15">
        <v>9.64</v>
      </c>
      <c r="E19" s="15">
        <v>8.4600000000000009</v>
      </c>
      <c r="F19" s="15">
        <v>8.85</v>
      </c>
      <c r="G19" s="15">
        <v>8.3800000000000008</v>
      </c>
      <c r="H19" s="15" t="s">
        <v>7</v>
      </c>
      <c r="I19" s="15">
        <v>9.1300000000000008</v>
      </c>
      <c r="J19" s="15">
        <v>7.7</v>
      </c>
      <c r="K19" s="15">
        <v>6.93</v>
      </c>
      <c r="L19" s="15">
        <v>7.8</v>
      </c>
      <c r="M19" s="15">
        <v>13.15</v>
      </c>
      <c r="N19" s="15">
        <v>12.94</v>
      </c>
      <c r="O19" s="15">
        <v>17.07</v>
      </c>
      <c r="P19" s="15">
        <v>13.48</v>
      </c>
      <c r="Q19" s="15">
        <v>14.55</v>
      </c>
      <c r="R19" s="15">
        <v>6.94</v>
      </c>
      <c r="S19" s="15">
        <v>12.79</v>
      </c>
      <c r="T19" s="15">
        <v>14.63</v>
      </c>
      <c r="U19" s="15">
        <v>11.83</v>
      </c>
      <c r="V19" s="15">
        <v>7.88</v>
      </c>
      <c r="W19" s="15">
        <v>8.1199999999999992</v>
      </c>
      <c r="X19" s="15">
        <v>9.02</v>
      </c>
      <c r="Y19" s="15">
        <v>10.46</v>
      </c>
      <c r="Z19" s="15">
        <v>11.43</v>
      </c>
      <c r="AA19" s="15">
        <v>12.61</v>
      </c>
      <c r="AB19" s="15">
        <v>10.69</v>
      </c>
      <c r="AC19" s="16">
        <v>1000</v>
      </c>
      <c r="AD19" s="16">
        <v>1500</v>
      </c>
      <c r="AE19" s="16">
        <v>1050</v>
      </c>
      <c r="AF19" s="16">
        <v>1000</v>
      </c>
      <c r="AG19" s="72">
        <v>12.76</v>
      </c>
      <c r="AH19" s="16">
        <v>800</v>
      </c>
      <c r="AI19" s="16">
        <v>1150</v>
      </c>
      <c r="AJ19" s="16">
        <v>10.6</v>
      </c>
      <c r="AK19" s="16">
        <v>11.73</v>
      </c>
      <c r="AL19" s="72">
        <v>11</v>
      </c>
      <c r="AM19" s="72">
        <v>12.85</v>
      </c>
      <c r="AN19" s="72">
        <v>16.7</v>
      </c>
      <c r="AO19" s="72"/>
      <c r="AP19" s="72">
        <v>19.440000000000001</v>
      </c>
      <c r="AQ19" s="16">
        <v>650</v>
      </c>
      <c r="AR19" s="16">
        <v>950</v>
      </c>
      <c r="AS19" s="16">
        <v>9000</v>
      </c>
      <c r="AT19" s="16">
        <v>10500</v>
      </c>
    </row>
    <row r="20" spans="1:46" x14ac:dyDescent="0.2">
      <c r="A20" s="39" t="s">
        <v>8</v>
      </c>
      <c r="B20" s="15">
        <v>5.98</v>
      </c>
      <c r="C20" s="15">
        <v>8.2100000000000009</v>
      </c>
      <c r="D20" s="15">
        <v>9.94</v>
      </c>
      <c r="E20" s="15">
        <v>8.7799999999999994</v>
      </c>
      <c r="F20" s="15">
        <v>9.16</v>
      </c>
      <c r="G20" s="15">
        <v>8.5399999999999991</v>
      </c>
      <c r="H20" s="15" t="s">
        <v>8</v>
      </c>
      <c r="I20" s="15">
        <v>9.32</v>
      </c>
      <c r="J20" s="15">
        <v>8.25</v>
      </c>
      <c r="K20" s="15">
        <v>7.32</v>
      </c>
      <c r="L20" s="15">
        <v>7.86</v>
      </c>
      <c r="M20" s="15">
        <v>13.47</v>
      </c>
      <c r="N20" s="15">
        <v>13.14</v>
      </c>
      <c r="O20" s="15">
        <v>15.78</v>
      </c>
      <c r="P20" s="15">
        <v>14.16</v>
      </c>
      <c r="Q20" s="15">
        <v>14.17</v>
      </c>
      <c r="R20" s="15">
        <v>7.54</v>
      </c>
      <c r="S20" s="15">
        <v>12.94</v>
      </c>
      <c r="T20" s="15">
        <v>14.82</v>
      </c>
      <c r="U20" s="15">
        <v>11.58</v>
      </c>
      <c r="V20" s="15">
        <v>8.77</v>
      </c>
      <c r="W20" s="15">
        <v>8.61</v>
      </c>
      <c r="X20" s="15">
        <v>9.4700000000000006</v>
      </c>
      <c r="Y20" s="15">
        <v>10.69</v>
      </c>
      <c r="Z20" s="15">
        <v>11.44</v>
      </c>
      <c r="AA20" s="15">
        <v>12.81</v>
      </c>
      <c r="AB20" s="15">
        <v>11</v>
      </c>
      <c r="AC20" s="16">
        <v>1000</v>
      </c>
      <c r="AD20" s="16">
        <v>1400</v>
      </c>
      <c r="AE20" s="16">
        <v>1050</v>
      </c>
      <c r="AF20" s="16">
        <v>950</v>
      </c>
      <c r="AG20" s="72">
        <v>12.95</v>
      </c>
      <c r="AH20" s="16">
        <v>850</v>
      </c>
      <c r="AI20" s="16">
        <v>1150</v>
      </c>
      <c r="AJ20" s="16">
        <v>11.84</v>
      </c>
      <c r="AK20" s="16">
        <v>12.25</v>
      </c>
      <c r="AL20" s="16">
        <v>12.68</v>
      </c>
      <c r="AM20" s="16">
        <v>14.25</v>
      </c>
      <c r="AN20" s="16">
        <v>17</v>
      </c>
      <c r="AO20" s="16"/>
      <c r="AP20" s="16"/>
      <c r="AQ20" s="16">
        <v>700</v>
      </c>
      <c r="AR20" s="16">
        <v>1000</v>
      </c>
      <c r="AS20" s="16">
        <v>9000</v>
      </c>
      <c r="AT20" s="16">
        <v>10700</v>
      </c>
    </row>
    <row r="21" spans="1:46" x14ac:dyDescent="0.2">
      <c r="A21" s="39" t="s">
        <v>9</v>
      </c>
      <c r="B21" s="15">
        <v>5.92</v>
      </c>
      <c r="C21" s="15">
        <v>8.4600000000000009</v>
      </c>
      <c r="D21" s="15">
        <v>9.44</v>
      </c>
      <c r="E21" s="15">
        <v>8.99</v>
      </c>
      <c r="F21" s="15">
        <v>9.14</v>
      </c>
      <c r="G21" s="15">
        <v>8.18</v>
      </c>
      <c r="H21" s="15" t="s">
        <v>9</v>
      </c>
      <c r="I21" s="15">
        <v>9.2899999999999991</v>
      </c>
      <c r="J21" s="15">
        <v>8.3800000000000008</v>
      </c>
      <c r="K21" s="15">
        <v>7.32</v>
      </c>
      <c r="L21" s="15">
        <v>8.4</v>
      </c>
      <c r="M21" s="15">
        <v>12.72</v>
      </c>
      <c r="N21" s="15">
        <v>13.13</v>
      </c>
      <c r="O21" s="15">
        <v>14.15</v>
      </c>
      <c r="P21" s="15">
        <v>13.56</v>
      </c>
      <c r="Q21" s="15">
        <v>14.04</v>
      </c>
      <c r="R21" s="15">
        <v>7.52</v>
      </c>
      <c r="S21" s="15">
        <v>12.38</v>
      </c>
      <c r="T21" s="15">
        <v>14.44</v>
      </c>
      <c r="U21" s="15">
        <v>11.17</v>
      </c>
      <c r="V21" s="15">
        <v>9.3800000000000008</v>
      </c>
      <c r="W21" s="15">
        <v>8.85</v>
      </c>
      <c r="X21" s="15">
        <v>9.4</v>
      </c>
      <c r="Y21" s="15">
        <v>10.79</v>
      </c>
      <c r="Z21" s="15">
        <v>11.72</v>
      </c>
      <c r="AA21" s="15"/>
      <c r="AB21" s="15">
        <v>10.95</v>
      </c>
      <c r="AC21" s="16">
        <v>1000</v>
      </c>
      <c r="AD21" s="16">
        <v>1300</v>
      </c>
      <c r="AE21" s="16">
        <v>1050</v>
      </c>
      <c r="AF21" s="16">
        <v>900</v>
      </c>
      <c r="AG21" s="72">
        <v>13.03</v>
      </c>
      <c r="AH21" s="16">
        <v>900</v>
      </c>
      <c r="AI21" s="16">
        <v>1150</v>
      </c>
      <c r="AJ21" s="16">
        <v>12.19</v>
      </c>
      <c r="AK21" s="16">
        <v>12.66</v>
      </c>
      <c r="AL21" s="16">
        <v>12.96</v>
      </c>
      <c r="AM21" s="16">
        <v>14.3</v>
      </c>
      <c r="AN21" s="16">
        <v>17</v>
      </c>
      <c r="AO21" s="16">
        <v>17.559999999999999</v>
      </c>
      <c r="AP21" s="16"/>
      <c r="AQ21" s="16">
        <v>750</v>
      </c>
      <c r="AR21" s="16">
        <v>1000</v>
      </c>
      <c r="AS21" s="16">
        <v>9500</v>
      </c>
      <c r="AT21" s="16">
        <v>11000</v>
      </c>
    </row>
    <row r="22" spans="1:46" x14ac:dyDescent="0.2">
      <c r="A22" s="39" t="s">
        <v>10</v>
      </c>
      <c r="B22" s="15">
        <v>6.86</v>
      </c>
      <c r="C22" s="15">
        <v>8.6999999999999993</v>
      </c>
      <c r="D22" s="15">
        <v>9.89</v>
      </c>
      <c r="E22" s="15">
        <v>9.4600000000000009</v>
      </c>
      <c r="F22" s="15">
        <v>9.44</v>
      </c>
      <c r="G22" s="15">
        <v>8.11</v>
      </c>
      <c r="H22" s="15" t="s">
        <v>10</v>
      </c>
      <c r="I22" s="15">
        <v>10.7</v>
      </c>
      <c r="J22" s="15">
        <v>8.68</v>
      </c>
      <c r="K22" s="15">
        <v>8.34</v>
      </c>
      <c r="L22" s="15">
        <v>8.9700000000000006</v>
      </c>
      <c r="M22" s="15">
        <v>12.14</v>
      </c>
      <c r="N22" s="15">
        <v>13.27</v>
      </c>
      <c r="O22" s="15">
        <v>15.05</v>
      </c>
      <c r="P22" s="15">
        <v>14.27</v>
      </c>
      <c r="Q22" s="15">
        <v>14.54</v>
      </c>
      <c r="R22" s="15">
        <v>7.98</v>
      </c>
      <c r="S22" s="15">
        <v>12.1</v>
      </c>
      <c r="T22" s="15">
        <v>13.87</v>
      </c>
      <c r="U22" s="15">
        <v>10.93</v>
      </c>
      <c r="V22" s="15">
        <v>9.32</v>
      </c>
      <c r="W22" s="15">
        <v>9.26</v>
      </c>
      <c r="X22" s="15">
        <v>9.7899999999999991</v>
      </c>
      <c r="Y22" s="15">
        <v>11.44</v>
      </c>
      <c r="Z22" s="15">
        <v>12.68</v>
      </c>
      <c r="AA22" s="15"/>
      <c r="AB22" s="15">
        <v>11</v>
      </c>
      <c r="AC22" s="16">
        <v>1100</v>
      </c>
      <c r="AD22" s="16">
        <v>1250</v>
      </c>
      <c r="AE22" s="16">
        <v>1050</v>
      </c>
      <c r="AF22" s="16">
        <v>900</v>
      </c>
      <c r="AG22" s="72">
        <v>13.48</v>
      </c>
      <c r="AH22" s="16">
        <v>1000</v>
      </c>
      <c r="AI22" s="16">
        <v>1150</v>
      </c>
      <c r="AJ22" s="16">
        <v>12</v>
      </c>
      <c r="AK22" s="16">
        <v>12</v>
      </c>
      <c r="AL22" s="16">
        <v>13.13</v>
      </c>
      <c r="AM22" s="16">
        <v>15.26</v>
      </c>
      <c r="AN22" s="16">
        <v>18</v>
      </c>
      <c r="AO22" s="16">
        <v>18</v>
      </c>
      <c r="AP22" s="16"/>
      <c r="AQ22" s="16">
        <v>850</v>
      </c>
      <c r="AR22" s="16">
        <v>1000</v>
      </c>
      <c r="AS22" s="16">
        <v>10000</v>
      </c>
      <c r="AT22" s="16">
        <v>11000</v>
      </c>
    </row>
    <row r="23" spans="1:46" x14ac:dyDescent="0.2">
      <c r="A23" s="39" t="s">
        <v>11</v>
      </c>
      <c r="B23" s="15">
        <v>7.65</v>
      </c>
      <c r="C23" s="15">
        <v>8.86</v>
      </c>
      <c r="D23" s="15">
        <v>9.76</v>
      </c>
      <c r="E23" s="15">
        <v>9.82</v>
      </c>
      <c r="F23" s="15">
        <v>9.4499999999999993</v>
      </c>
      <c r="G23" s="15">
        <v>8.3800000000000008</v>
      </c>
      <c r="H23" s="15" t="s">
        <v>11</v>
      </c>
      <c r="I23" s="15">
        <v>10.86</v>
      </c>
      <c r="J23" s="15">
        <v>8.3000000000000007</v>
      </c>
      <c r="K23" s="15">
        <v>9.2799999999999994</v>
      </c>
      <c r="L23" s="15">
        <v>8.7100000000000009</v>
      </c>
      <c r="M23" s="15">
        <v>12.22</v>
      </c>
      <c r="N23" s="15">
        <v>13.37</v>
      </c>
      <c r="O23" s="15">
        <v>15.08</v>
      </c>
      <c r="P23" s="15">
        <v>14.4</v>
      </c>
      <c r="Q23" s="15">
        <v>14.13</v>
      </c>
      <c r="R23" s="15">
        <v>8.15</v>
      </c>
      <c r="S23" s="15">
        <v>11.27</v>
      </c>
      <c r="T23" s="15">
        <v>14.24</v>
      </c>
      <c r="U23" s="15">
        <v>10.65</v>
      </c>
      <c r="V23" s="15">
        <v>9.56</v>
      </c>
      <c r="W23" s="15">
        <v>9.4</v>
      </c>
      <c r="X23" s="15">
        <v>10.16</v>
      </c>
      <c r="Y23" s="15">
        <v>11.2</v>
      </c>
      <c r="Z23" s="15">
        <v>12.78</v>
      </c>
      <c r="AA23" s="15"/>
      <c r="AB23" s="15">
        <v>13.72</v>
      </c>
      <c r="AC23" s="16">
        <v>1100</v>
      </c>
      <c r="AD23" s="16">
        <v>1250</v>
      </c>
      <c r="AE23" s="16">
        <v>1050</v>
      </c>
      <c r="AF23" s="16">
        <v>900</v>
      </c>
      <c r="AG23" s="72">
        <v>13.56</v>
      </c>
      <c r="AH23" s="16">
        <v>1150</v>
      </c>
      <c r="AI23" s="16">
        <v>1100</v>
      </c>
      <c r="AJ23" s="16">
        <v>12.12</v>
      </c>
      <c r="AK23" s="16">
        <v>13.23</v>
      </c>
      <c r="AL23" s="16">
        <v>13.3</v>
      </c>
      <c r="AM23" s="16">
        <v>15.43</v>
      </c>
      <c r="AN23" s="16">
        <v>18.149999999999999</v>
      </c>
      <c r="AO23" s="16">
        <v>17.399999999999999</v>
      </c>
      <c r="AP23" s="16"/>
      <c r="AQ23" s="16">
        <v>900</v>
      </c>
      <c r="AR23" s="16">
        <v>1000</v>
      </c>
      <c r="AS23" s="16">
        <v>10200</v>
      </c>
      <c r="AT23" s="16">
        <v>11000</v>
      </c>
    </row>
    <row r="24" spans="1:46" x14ac:dyDescent="0.2">
      <c r="A24" s="39" t="s">
        <v>12</v>
      </c>
      <c r="B24" s="15">
        <v>8.3699999999999992</v>
      </c>
      <c r="C24" s="15">
        <v>9.02</v>
      </c>
      <c r="D24" s="15">
        <v>10.28</v>
      </c>
      <c r="E24" s="15">
        <v>9.7799999999999994</v>
      </c>
      <c r="F24" s="15">
        <v>9.6199999999999992</v>
      </c>
      <c r="G24" s="15">
        <v>8.44</v>
      </c>
      <c r="H24" s="15" t="s">
        <v>12</v>
      </c>
      <c r="I24" s="15">
        <v>10.82</v>
      </c>
      <c r="J24" s="15">
        <v>8.42</v>
      </c>
      <c r="K24" s="15">
        <v>9.3800000000000008</v>
      </c>
      <c r="L24" s="15">
        <v>7.81</v>
      </c>
      <c r="M24" s="15">
        <v>13.21</v>
      </c>
      <c r="N24" s="15">
        <v>13.86</v>
      </c>
      <c r="O24" s="15">
        <v>15.1</v>
      </c>
      <c r="P24" s="15">
        <v>14.71</v>
      </c>
      <c r="Q24" s="15">
        <v>13.95</v>
      </c>
      <c r="R24" s="15">
        <v>8.18</v>
      </c>
      <c r="S24" s="15">
        <v>12.09</v>
      </c>
      <c r="T24" s="15">
        <v>14.17</v>
      </c>
      <c r="U24" s="15">
        <v>10.92</v>
      </c>
      <c r="V24" s="15">
        <v>9.33</v>
      </c>
      <c r="W24" s="15">
        <v>9.5500000000000007</v>
      </c>
      <c r="X24" s="15">
        <v>9.7799999999999994</v>
      </c>
      <c r="Y24" s="15">
        <v>11.14</v>
      </c>
      <c r="Z24" s="15">
        <v>13.34</v>
      </c>
      <c r="AA24" s="15"/>
      <c r="AB24" s="15">
        <v>14.06</v>
      </c>
      <c r="AC24" s="16">
        <v>1150</v>
      </c>
      <c r="AD24" s="16">
        <v>1250</v>
      </c>
      <c r="AE24" s="16">
        <v>1050</v>
      </c>
      <c r="AF24" s="16">
        <v>900</v>
      </c>
      <c r="AG24" s="72">
        <v>12.67</v>
      </c>
      <c r="AH24" s="16">
        <v>1200</v>
      </c>
      <c r="AI24" s="16">
        <v>1100</v>
      </c>
      <c r="AJ24" s="16">
        <v>11.67</v>
      </c>
      <c r="AK24" s="16">
        <v>13</v>
      </c>
      <c r="AL24" s="16">
        <v>13</v>
      </c>
      <c r="AM24" s="16">
        <v>14.74</v>
      </c>
      <c r="AN24" s="16">
        <v>15</v>
      </c>
      <c r="AO24" s="16">
        <v>17.88</v>
      </c>
      <c r="AP24" s="16"/>
      <c r="AQ24" s="16">
        <v>900</v>
      </c>
      <c r="AR24" s="16">
        <v>1000</v>
      </c>
      <c r="AS24" s="16">
        <v>10200</v>
      </c>
      <c r="AT24" s="16">
        <v>11000</v>
      </c>
    </row>
    <row r="25" spans="1:46" x14ac:dyDescent="0.2">
      <c r="A25" s="39" t="s">
        <v>13</v>
      </c>
      <c r="B25" s="15">
        <v>8.49</v>
      </c>
      <c r="C25" s="15">
        <v>9.39</v>
      </c>
      <c r="D25" s="15">
        <v>9.6199999999999992</v>
      </c>
      <c r="E25" s="15">
        <v>8.92</v>
      </c>
      <c r="F25" s="15">
        <v>9.32</v>
      </c>
      <c r="G25" s="15">
        <v>7.69</v>
      </c>
      <c r="H25" s="15" t="s">
        <v>13</v>
      </c>
      <c r="I25" s="15">
        <v>9.18</v>
      </c>
      <c r="J25" s="15">
        <v>8.15</v>
      </c>
      <c r="K25" s="15">
        <v>8.5399999999999991</v>
      </c>
      <c r="L25" s="15">
        <v>7.08</v>
      </c>
      <c r="M25" s="15">
        <v>13.88</v>
      </c>
      <c r="N25" s="15">
        <v>14.31</v>
      </c>
      <c r="O25" s="15">
        <v>14.99</v>
      </c>
      <c r="P25" s="15">
        <v>14.83</v>
      </c>
      <c r="Q25" s="15">
        <v>14.17</v>
      </c>
      <c r="R25" s="15">
        <v>7.78</v>
      </c>
      <c r="S25" s="15">
        <v>12.14</v>
      </c>
      <c r="T25" s="15">
        <v>13.54</v>
      </c>
      <c r="U25" s="15">
        <v>11.14</v>
      </c>
      <c r="V25" s="15">
        <v>9.35</v>
      </c>
      <c r="W25" s="15">
        <v>9.17</v>
      </c>
      <c r="X25" s="15">
        <v>10.210000000000001</v>
      </c>
      <c r="Y25" s="15">
        <v>10.81</v>
      </c>
      <c r="Z25" s="15">
        <v>13.22</v>
      </c>
      <c r="AA25" s="15"/>
      <c r="AB25" s="15">
        <v>13.74</v>
      </c>
      <c r="AC25" s="16">
        <v>1200</v>
      </c>
      <c r="AD25" s="16">
        <v>1250</v>
      </c>
      <c r="AE25" s="16">
        <v>1050</v>
      </c>
      <c r="AF25" s="16">
        <v>850</v>
      </c>
      <c r="AG25" s="72">
        <v>11.94</v>
      </c>
      <c r="AH25" s="16">
        <v>1200</v>
      </c>
      <c r="AI25" s="16">
        <v>1100</v>
      </c>
      <c r="AJ25" s="16">
        <v>11.57</v>
      </c>
      <c r="AK25" s="16">
        <v>13.05</v>
      </c>
      <c r="AL25" s="16">
        <v>13.05</v>
      </c>
      <c r="AM25" s="16">
        <v>15.8</v>
      </c>
      <c r="AN25" s="16">
        <v>15</v>
      </c>
      <c r="AO25" s="16"/>
      <c r="AP25" s="16"/>
      <c r="AQ25" s="16">
        <v>900</v>
      </c>
      <c r="AR25" s="16">
        <v>1000</v>
      </c>
      <c r="AS25" s="16">
        <v>10200</v>
      </c>
      <c r="AT25" s="16">
        <v>11000</v>
      </c>
    </row>
    <row r="26" spans="1:46" x14ac:dyDescent="0.2">
      <c r="A26" s="39" t="s">
        <v>14</v>
      </c>
      <c r="B26" s="15">
        <v>7.55</v>
      </c>
      <c r="C26" s="15">
        <v>8.39</v>
      </c>
      <c r="D26" s="15">
        <v>8.69</v>
      </c>
      <c r="E26" s="15">
        <v>8.11</v>
      </c>
      <c r="F26" s="15">
        <v>8.75</v>
      </c>
      <c r="G26" s="15">
        <v>7.5</v>
      </c>
      <c r="H26" s="15" t="s">
        <v>14</v>
      </c>
      <c r="I26" s="15">
        <v>7.87</v>
      </c>
      <c r="J26" s="15">
        <v>7.59</v>
      </c>
      <c r="K26" s="15">
        <v>6.85</v>
      </c>
      <c r="L26" s="15">
        <v>6.93</v>
      </c>
      <c r="M26" s="15">
        <v>13.14</v>
      </c>
      <c r="N26" s="15">
        <v>15.1</v>
      </c>
      <c r="O26" s="15">
        <v>14.82</v>
      </c>
      <c r="P26" s="15">
        <v>14.98</v>
      </c>
      <c r="Q26" s="15">
        <v>14.7</v>
      </c>
      <c r="R26" s="15">
        <v>7.36</v>
      </c>
      <c r="S26" s="15">
        <v>12.74</v>
      </c>
      <c r="T26" s="15">
        <v>12.28</v>
      </c>
      <c r="U26" s="15">
        <v>10.5</v>
      </c>
      <c r="V26" s="15">
        <v>9.2100000000000009</v>
      </c>
      <c r="W26" s="15">
        <v>8.7799999999999994</v>
      </c>
      <c r="X26" s="15">
        <v>9.82</v>
      </c>
      <c r="Y26" s="15">
        <v>10.77</v>
      </c>
      <c r="Z26" s="15">
        <v>13.29</v>
      </c>
      <c r="AA26" s="15"/>
      <c r="AB26" s="15">
        <v>12.8</v>
      </c>
      <c r="AC26" s="16">
        <v>1200</v>
      </c>
      <c r="AD26" s="16">
        <v>1250</v>
      </c>
      <c r="AE26" s="16">
        <v>1050</v>
      </c>
      <c r="AF26" s="16">
        <v>850</v>
      </c>
      <c r="AG26" s="72">
        <v>11</v>
      </c>
      <c r="AH26" s="16">
        <v>1200</v>
      </c>
      <c r="AI26" s="16">
        <v>950</v>
      </c>
      <c r="AJ26" s="73">
        <v>10.78</v>
      </c>
      <c r="AK26" s="73">
        <v>12.25</v>
      </c>
      <c r="AL26" s="73">
        <v>12.4</v>
      </c>
      <c r="AM26" s="73">
        <v>15.8</v>
      </c>
      <c r="AN26" s="73">
        <v>15</v>
      </c>
      <c r="AO26" s="73">
        <v>18.38</v>
      </c>
      <c r="AP26" s="73"/>
      <c r="AQ26" s="16">
        <v>900</v>
      </c>
      <c r="AR26" s="16">
        <v>900</v>
      </c>
      <c r="AS26" s="16">
        <v>9800</v>
      </c>
      <c r="AT26" s="16">
        <v>10500</v>
      </c>
    </row>
    <row r="27" spans="1:46" x14ac:dyDescent="0.2">
      <c r="A27" s="39" t="s">
        <v>15</v>
      </c>
      <c r="B27" s="15">
        <v>6.58</v>
      </c>
      <c r="C27" s="15">
        <v>9.52</v>
      </c>
      <c r="D27" s="15">
        <v>8.41</v>
      </c>
      <c r="E27" s="15">
        <v>8.15</v>
      </c>
      <c r="F27" s="15">
        <v>8.41</v>
      </c>
      <c r="G27" s="15">
        <v>6.67</v>
      </c>
      <c r="H27" s="15" t="s">
        <v>15</v>
      </c>
      <c r="I27" s="15">
        <v>7.78</v>
      </c>
      <c r="J27" s="15">
        <v>6.71</v>
      </c>
      <c r="K27" s="15">
        <v>6.64</v>
      </c>
      <c r="L27" s="15">
        <v>7.08</v>
      </c>
      <c r="M27" s="15">
        <v>12.69</v>
      </c>
      <c r="N27" s="15">
        <v>16.54</v>
      </c>
      <c r="O27" s="15">
        <v>14.73</v>
      </c>
      <c r="P27" s="15">
        <v>14.99</v>
      </c>
      <c r="Q27" s="15">
        <v>14.31</v>
      </c>
      <c r="R27" s="15">
        <v>7.09</v>
      </c>
      <c r="S27" s="15">
        <v>12.76</v>
      </c>
      <c r="T27" s="15">
        <v>12.13</v>
      </c>
      <c r="U27" s="15">
        <v>10.51</v>
      </c>
      <c r="V27" s="15">
        <v>9.2100000000000009</v>
      </c>
      <c r="W27" s="15">
        <v>8.34</v>
      </c>
      <c r="X27" s="15">
        <v>8.8800000000000008</v>
      </c>
      <c r="Y27" s="15">
        <v>10.67</v>
      </c>
      <c r="Z27" s="15">
        <v>12.88</v>
      </c>
      <c r="AA27" s="15"/>
      <c r="AB27" s="15">
        <v>11.84</v>
      </c>
      <c r="AC27" s="16">
        <v>1300</v>
      </c>
      <c r="AD27" s="16">
        <v>1200</v>
      </c>
      <c r="AE27" s="16">
        <v>1050</v>
      </c>
      <c r="AF27" s="16">
        <v>850</v>
      </c>
      <c r="AG27" s="72">
        <v>11.21</v>
      </c>
      <c r="AH27" s="16">
        <v>1200</v>
      </c>
      <c r="AI27" s="16">
        <v>850</v>
      </c>
      <c r="AJ27" s="16">
        <v>11.23</v>
      </c>
      <c r="AK27" s="16">
        <v>12.18</v>
      </c>
      <c r="AL27" s="16">
        <v>12.46</v>
      </c>
      <c r="AM27" s="16">
        <v>15.2</v>
      </c>
      <c r="AN27" s="16">
        <v>14.45</v>
      </c>
      <c r="AO27" s="16">
        <v>18.53</v>
      </c>
      <c r="AP27" s="16"/>
      <c r="AQ27" s="16">
        <v>900</v>
      </c>
      <c r="AR27" s="16">
        <v>850</v>
      </c>
      <c r="AS27" s="16">
        <v>9800</v>
      </c>
      <c r="AT27" s="16">
        <v>10500</v>
      </c>
    </row>
    <row r="28" spans="1:46" x14ac:dyDescent="0.2">
      <c r="A28" s="39" t="s">
        <v>16</v>
      </c>
      <c r="B28" s="15">
        <v>6.88</v>
      </c>
      <c r="C28" s="15">
        <v>9.3800000000000008</v>
      </c>
      <c r="D28" s="15">
        <v>7.99</v>
      </c>
      <c r="E28" s="15">
        <v>7.68</v>
      </c>
      <c r="F28" s="15">
        <v>8.16</v>
      </c>
      <c r="G28" s="15">
        <v>6.52</v>
      </c>
      <c r="H28" s="15" t="s">
        <v>16</v>
      </c>
      <c r="I28" s="15">
        <v>7.42</v>
      </c>
      <c r="J28" s="15">
        <v>6.75</v>
      </c>
      <c r="K28" s="15">
        <v>6.67</v>
      </c>
      <c r="L28" s="15">
        <v>6.63</v>
      </c>
      <c r="M28" s="15">
        <v>13.3</v>
      </c>
      <c r="N28" s="15">
        <v>17.079999999999998</v>
      </c>
      <c r="O28" s="15">
        <v>14.58</v>
      </c>
      <c r="P28" s="15">
        <v>15.03</v>
      </c>
      <c r="Q28" s="15">
        <v>13.52</v>
      </c>
      <c r="R28" s="15">
        <v>7.63</v>
      </c>
      <c r="S28" s="15">
        <v>12.85</v>
      </c>
      <c r="T28" s="15">
        <v>12.04</v>
      </c>
      <c r="U28" s="15">
        <v>10.71</v>
      </c>
      <c r="V28" s="15">
        <v>8.5500000000000007</v>
      </c>
      <c r="W28" s="15">
        <v>8.06</v>
      </c>
      <c r="X28" s="15">
        <v>9.09</v>
      </c>
      <c r="Y28" s="15">
        <v>10.83</v>
      </c>
      <c r="Z28" s="15">
        <v>12.58</v>
      </c>
      <c r="AA28" s="15"/>
      <c r="AB28" s="15">
        <v>11.51</v>
      </c>
      <c r="AC28" s="16">
        <v>1500</v>
      </c>
      <c r="AD28" s="16">
        <v>1200</v>
      </c>
      <c r="AE28" s="16">
        <v>1050</v>
      </c>
      <c r="AF28" s="16">
        <v>850</v>
      </c>
      <c r="AG28" s="72">
        <v>10.73</v>
      </c>
      <c r="AH28" s="16">
        <v>1200</v>
      </c>
      <c r="AI28" s="16">
        <v>800</v>
      </c>
      <c r="AJ28" s="16">
        <v>12</v>
      </c>
      <c r="AK28" s="16">
        <v>11.33</v>
      </c>
      <c r="AL28" s="16">
        <v>12.43</v>
      </c>
      <c r="AM28" s="16"/>
      <c r="AN28" s="16">
        <v>16.3</v>
      </c>
      <c r="AO28" s="16"/>
      <c r="AP28" s="16"/>
      <c r="AQ28" s="16">
        <v>900</v>
      </c>
      <c r="AR28" s="16">
        <v>900</v>
      </c>
      <c r="AS28" s="16">
        <v>9800</v>
      </c>
      <c r="AT28" s="16">
        <v>10000</v>
      </c>
    </row>
    <row r="29" spans="1:46" x14ac:dyDescent="0.2">
      <c r="A29" s="39" t="s">
        <v>17</v>
      </c>
      <c r="B29" s="15">
        <v>7.13</v>
      </c>
      <c r="C29" s="15">
        <v>9.8800000000000008</v>
      </c>
      <c r="D29" s="15">
        <v>7.74</v>
      </c>
      <c r="E29" s="15">
        <v>8.27</v>
      </c>
      <c r="F29" s="15">
        <v>7.72</v>
      </c>
      <c r="G29" s="15">
        <v>6.49</v>
      </c>
      <c r="H29" s="15" t="s">
        <v>17</v>
      </c>
      <c r="I29" s="15">
        <v>7.3</v>
      </c>
      <c r="J29" s="15">
        <v>7.26</v>
      </c>
      <c r="K29" s="15">
        <v>7.51</v>
      </c>
      <c r="L29" s="15">
        <v>7.21</v>
      </c>
      <c r="M29" s="15">
        <v>12.82</v>
      </c>
      <c r="N29" s="15">
        <v>17.05</v>
      </c>
      <c r="O29" s="15">
        <v>14.27</v>
      </c>
      <c r="P29" s="15">
        <v>14.82</v>
      </c>
      <c r="Q29" s="15">
        <v>12.72</v>
      </c>
      <c r="R29" s="15">
        <v>7.9</v>
      </c>
      <c r="S29" s="15">
        <v>12.96</v>
      </c>
      <c r="T29" s="15">
        <v>15.58</v>
      </c>
      <c r="U29" s="15">
        <v>10.53</v>
      </c>
      <c r="V29" s="15">
        <v>8.31</v>
      </c>
      <c r="W29" s="15">
        <v>8.02</v>
      </c>
      <c r="X29" s="15">
        <v>10.029999999999999</v>
      </c>
      <c r="Y29" s="15">
        <v>11.05</v>
      </c>
      <c r="Z29" s="15">
        <v>12.27</v>
      </c>
      <c r="AA29" s="15"/>
      <c r="AB29" s="15">
        <v>12.17</v>
      </c>
      <c r="AC29" s="16">
        <v>1500</v>
      </c>
      <c r="AD29" s="16">
        <v>1200</v>
      </c>
      <c r="AE29" s="16">
        <v>1000</v>
      </c>
      <c r="AF29" s="16">
        <v>800</v>
      </c>
      <c r="AG29" s="72">
        <v>11.42</v>
      </c>
      <c r="AH29" s="16">
        <v>1200</v>
      </c>
      <c r="AI29" s="16"/>
      <c r="AJ29" s="16">
        <v>11.87</v>
      </c>
      <c r="AK29" s="16">
        <v>11.29</v>
      </c>
      <c r="AL29" s="16">
        <v>12</v>
      </c>
      <c r="AM29" s="16"/>
      <c r="AN29" s="16">
        <v>17.3</v>
      </c>
      <c r="AO29" s="16">
        <v>18.45</v>
      </c>
      <c r="AP29" s="16"/>
      <c r="AQ29" s="16">
        <v>900</v>
      </c>
      <c r="AR29" s="16"/>
      <c r="AS29" s="16">
        <v>9800</v>
      </c>
      <c r="AT29" s="16"/>
    </row>
    <row r="30" spans="1:46" x14ac:dyDescent="0.2">
      <c r="A30" s="40" t="s">
        <v>23</v>
      </c>
      <c r="B30" s="17">
        <f t="shared" ref="B30:G30" si="6">AVERAGE(B18:B29)</f>
        <v>6.9049999999999985</v>
      </c>
      <c r="C30" s="17">
        <f t="shared" si="6"/>
        <v>8.754999999999999</v>
      </c>
      <c r="D30" s="17">
        <f t="shared" si="6"/>
        <v>9.2774999999999981</v>
      </c>
      <c r="E30" s="17">
        <f t="shared" si="6"/>
        <v>8.7183333333333319</v>
      </c>
      <c r="F30" s="17">
        <f t="shared" si="6"/>
        <v>8.8733333333333331</v>
      </c>
      <c r="G30" s="17">
        <f t="shared" si="6"/>
        <v>7.732499999999999</v>
      </c>
      <c r="H30" s="17"/>
      <c r="I30" s="17">
        <f>AVERAGE(I18:I29)</f>
        <v>9.1458333333333339</v>
      </c>
      <c r="J30" s="17">
        <f>AVERAGE(J18:J29)</f>
        <v>7.7900000000000018</v>
      </c>
      <c r="K30" s="17"/>
      <c r="L30" s="17"/>
      <c r="M30" s="17">
        <f t="shared" ref="M30:T30" si="7">AVERAGE(M18:M29)</f>
        <v>13.020000000000001</v>
      </c>
      <c r="N30" s="17">
        <f t="shared" si="7"/>
        <v>14.351666666666668</v>
      </c>
      <c r="O30" s="17">
        <f t="shared" si="7"/>
        <v>15.220833333333333</v>
      </c>
      <c r="P30" s="17">
        <f t="shared" si="7"/>
        <v>14.363333333333335</v>
      </c>
      <c r="Q30" s="17">
        <f t="shared" si="7"/>
        <v>14.1275</v>
      </c>
      <c r="R30" s="17"/>
      <c r="S30" s="17">
        <f t="shared" si="7"/>
        <v>12.458333333333336</v>
      </c>
      <c r="T30" s="17">
        <f t="shared" si="7"/>
        <v>13.895833333333334</v>
      </c>
      <c r="U30" s="17">
        <f>AVERAGE(U18:U29)</f>
        <v>10.968333333333334</v>
      </c>
      <c r="V30" s="17"/>
      <c r="W30" s="17"/>
      <c r="X30" s="17"/>
      <c r="Y30" s="17"/>
      <c r="Z30" s="17"/>
      <c r="AA30" s="17"/>
      <c r="AB30" s="17"/>
      <c r="AC30" s="37">
        <v>1179.1666666666667</v>
      </c>
      <c r="AD30" s="37">
        <v>1295.8333333333333</v>
      </c>
      <c r="AE30" s="37">
        <v>1058.3333333333333</v>
      </c>
      <c r="AF30" s="35">
        <v>895.83333333333337</v>
      </c>
      <c r="AG30" s="35"/>
      <c r="AH30" s="35">
        <f t="shared" ref="AH30:AT30" si="8">AVERAGE(AH18:AH29)</f>
        <v>1054.1666666666667</v>
      </c>
      <c r="AI30" s="35">
        <f t="shared" si="8"/>
        <v>1059.090909090909</v>
      </c>
      <c r="AJ30" s="35"/>
      <c r="AK30" s="35"/>
      <c r="AL30" s="35"/>
      <c r="AM30" s="35"/>
      <c r="AN30" s="35"/>
      <c r="AO30" s="35"/>
      <c r="AP30" s="35"/>
      <c r="AQ30" s="35">
        <f t="shared" si="8"/>
        <v>816.66666666666663</v>
      </c>
      <c r="AR30" s="35">
        <f t="shared" si="8"/>
        <v>959.09090909090912</v>
      </c>
      <c r="AS30" s="35">
        <f t="shared" si="8"/>
        <v>9691.6666666666661</v>
      </c>
      <c r="AT30" s="35">
        <f t="shared" si="8"/>
        <v>10681.818181818182</v>
      </c>
    </row>
    <row r="31" spans="1:46" x14ac:dyDescent="0.2">
      <c r="A31" s="40" t="s">
        <v>24</v>
      </c>
      <c r="B31" s="17">
        <v>6.73</v>
      </c>
      <c r="C31" s="17">
        <v>8.81</v>
      </c>
      <c r="D31" s="17">
        <f>SUMPRODUCT(D18:D29,D3:D14)/D15</f>
        <v>9.1542570075515162</v>
      </c>
      <c r="E31" s="17">
        <f>SUMPRODUCT(E18:E29,E3:E14)/E15</f>
        <v>8.6170087729840166</v>
      </c>
      <c r="F31" s="17">
        <v>8.7799999999999994</v>
      </c>
      <c r="G31" s="17">
        <v>7.59</v>
      </c>
      <c r="H31" s="17"/>
      <c r="I31" s="17">
        <f>SUMPRODUCT(I18:I29,I3:I14)/I15</f>
        <v>9.0403485605519869</v>
      </c>
      <c r="J31" s="17">
        <f>SUMPRODUCT(J18:J29,J3:J14)/J15</f>
        <v>7.7305187766163384</v>
      </c>
      <c r="K31" s="17"/>
      <c r="L31" s="17"/>
      <c r="M31" s="18">
        <v>13.05</v>
      </c>
      <c r="N31" s="17">
        <v>14.6</v>
      </c>
      <c r="O31" s="17">
        <f>SUMPRODUCT(O18:O29,O3:O14)/O15</f>
        <v>15.270957095709573</v>
      </c>
      <c r="P31" s="17">
        <f>SUMPRODUCT(P18:P29,P3:P14)/P15</f>
        <v>14.296776457883368</v>
      </c>
      <c r="Q31" s="17">
        <v>14.2</v>
      </c>
      <c r="R31" s="17"/>
      <c r="S31" s="17">
        <v>12.49</v>
      </c>
      <c r="T31" s="17">
        <v>16.16</v>
      </c>
      <c r="U31" s="17">
        <f>SUMPRODUCT(U18:U29,U3:U14)/U15</f>
        <v>10.988780952380953</v>
      </c>
      <c r="V31" s="17"/>
      <c r="W31" s="17"/>
      <c r="X31" s="17"/>
      <c r="Y31" s="17"/>
      <c r="Z31" s="17"/>
      <c r="AA31" s="17"/>
      <c r="AB31" s="17"/>
      <c r="AC31" s="19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1"/>
      <c r="AS31" s="21"/>
    </row>
    <row r="32" spans="1:46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70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21"/>
      <c r="AS32" s="21"/>
    </row>
    <row r="33" spans="1:45" x14ac:dyDescent="0.2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70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21"/>
      <c r="AS33" s="21"/>
    </row>
    <row r="34" spans="1:45" x14ac:dyDescent="0.2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70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21"/>
      <c r="AS34" s="21"/>
    </row>
    <row r="35" spans="1:45" ht="12" customHeight="1" x14ac:dyDescent="0.2"/>
  </sheetData>
  <mergeCells count="9">
    <mergeCell ref="AQ16:AR16"/>
    <mergeCell ref="AR1:AS1"/>
    <mergeCell ref="AS16:AT16"/>
    <mergeCell ref="B1:L1"/>
    <mergeCell ref="M1:AB1"/>
    <mergeCell ref="B16:L16"/>
    <mergeCell ref="M16:AB16"/>
    <mergeCell ref="AC1:AQ1"/>
    <mergeCell ref="AC16:AI16"/>
  </mergeCells>
  <phoneticPr fontId="0" type="noConversion"/>
  <printOptions gridLinesSet="0"/>
  <pageMargins left="0.23622047244094491" right="0.23622047244094491" top="0.74803149606299213" bottom="0" header="0.31496062992125984" footer="0"/>
  <pageSetup paperSize="9" scale="92" orientation="portrait" r:id="rId1"/>
  <headerFooter alignWithMargins="0">
    <oddHeader>&amp;L&amp;D&amp;C&amp;A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opLeftCell="A4" workbookViewId="0">
      <selection activeCell="O24" sqref="N24:O25"/>
    </sheetView>
  </sheetViews>
  <sheetFormatPr defaultRowHeight="12.75" x14ac:dyDescent="0.2"/>
  <cols>
    <col min="9" max="9" width="48.28515625" customWidth="1"/>
  </cols>
  <sheetData/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P28" sqref="P28"/>
    </sheetView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opLeftCell="A16" zoomScale="90" zoomScaleNormal="90" workbookViewId="0">
      <selection activeCell="R45" sqref="R45"/>
    </sheetView>
  </sheetViews>
  <sheetFormatPr defaultRowHeight="12.75" x14ac:dyDescent="0.2"/>
  <sheetData/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zoomScale="90" zoomScaleNormal="90" workbookViewId="0">
      <selection activeCell="Q18" sqref="Q18"/>
    </sheetView>
  </sheetViews>
  <sheetFormatPr defaultRowHeight="12.75" x14ac:dyDescent="0.2"/>
  <sheetData/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14</vt:i4>
      </vt:variant>
      <vt:variant>
        <vt:lpstr>טווחים בעלי שם</vt:lpstr>
      </vt:variant>
      <vt:variant>
        <vt:i4>5</vt:i4>
      </vt:variant>
    </vt:vector>
  </HeadingPairs>
  <TitlesOfParts>
    <vt:vector size="19" baseType="lpstr">
      <vt:lpstr>גרף 25</vt:lpstr>
      <vt:lpstr>גרפ 26</vt:lpstr>
      <vt:lpstr>מחירון חודשי</vt:lpstr>
      <vt:lpstr>יבוא</vt:lpstr>
      <vt:lpstr>טבלת השוואה</vt:lpstr>
      <vt:lpstr>גרף 2020</vt:lpstr>
      <vt:lpstr>רק הגרף</vt:lpstr>
      <vt:lpstr>גרף 22</vt:lpstr>
      <vt:lpstr>גרף 23</vt:lpstr>
      <vt:lpstr>גרף 24</vt:lpstr>
      <vt:lpstr>התפלגות מחיר לפי  סיווג  </vt:lpstr>
      <vt:lpstr>התפלגות ראשים לפי סיווג</vt:lpstr>
      <vt:lpstr>גרפים</vt:lpstr>
      <vt:lpstr>טבלת כמויות</vt:lpstr>
      <vt:lpstr>'מחירון חודשי'!OLE_LINK1</vt:lpstr>
      <vt:lpstr>גרפים!WPrint_Area_W</vt:lpstr>
      <vt:lpstr>'התפלגות מחיר לפי  סיווג  '!WPrint_Area_W</vt:lpstr>
      <vt:lpstr>'התפלגות ראשים לפי סיווג'!WPrint_Area_W</vt:lpstr>
      <vt:lpstr>'טבלת השוואה'!WPrint_Area_W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יוסי בגון</dc:creator>
  <cp:lastModifiedBy>משה שפירא</cp:lastModifiedBy>
  <cp:lastPrinted>2026-02-28T08:23:04Z</cp:lastPrinted>
  <dcterms:created xsi:type="dcterms:W3CDTF">1999-03-03T07:55:57Z</dcterms:created>
  <dcterms:modified xsi:type="dcterms:W3CDTF">2026-04-01T08:56:49Z</dcterms:modified>
</cp:coreProperties>
</file>